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na\Desktop\"/>
    </mc:Choice>
  </mc:AlternateContent>
  <xr:revisionPtr revIDLastSave="0" documentId="8_{A904136B-2AD4-417F-BCF4-7557599C91C7}" xr6:coauthVersionLast="47" xr6:coauthVersionMax="47" xr10:uidLastSave="{00000000-0000-0000-0000-000000000000}"/>
  <bookViews>
    <workbookView xWindow="-120" yWindow="-120" windowWidth="29040" windowHeight="15720" activeTab="1" xr2:uid="{00000000-000D-0000-FFFF-FFFF00000000}"/>
  </bookViews>
  <sheets>
    <sheet name="1 Start Here" sheetId="1" r:id="rId1"/>
    <sheet name="2 13-Week Forecast" sheetId="2" r:id="rId2"/>
    <sheet name="3 Summary"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3" l="1"/>
  <c r="O42" i="2"/>
  <c r="V4" i="3" s="1"/>
  <c r="N42" i="2"/>
  <c r="U4" i="3" s="1"/>
  <c r="M42" i="2"/>
  <c r="T4" i="3" s="1"/>
  <c r="L42" i="2"/>
  <c r="S4" i="3" s="1"/>
  <c r="K42" i="2"/>
  <c r="R4" i="3" s="1"/>
  <c r="J42" i="2"/>
  <c r="Q4" i="3" s="1"/>
  <c r="I42" i="2"/>
  <c r="P4" i="3" s="1"/>
  <c r="H42" i="2"/>
  <c r="O4" i="3" s="1"/>
  <c r="G42" i="2"/>
  <c r="N4" i="3" s="1"/>
  <c r="F42" i="2"/>
  <c r="M4" i="3" s="1"/>
  <c r="E42" i="2"/>
  <c r="L4" i="3" s="1"/>
  <c r="D42" i="2"/>
  <c r="K4" i="3" s="1"/>
  <c r="C42" i="2"/>
  <c r="J4" i="3" s="1"/>
  <c r="C39" i="2"/>
  <c r="O36" i="2"/>
  <c r="N36" i="2"/>
  <c r="M36" i="2"/>
  <c r="L36" i="2"/>
  <c r="K36" i="2"/>
  <c r="J36" i="2"/>
  <c r="I36" i="2"/>
  <c r="H36" i="2"/>
  <c r="G36" i="2"/>
  <c r="F36" i="2"/>
  <c r="E36" i="2"/>
  <c r="D36" i="2"/>
  <c r="C36" i="2"/>
  <c r="C15" i="3" s="1"/>
  <c r="O22" i="2"/>
  <c r="O40" i="2" s="1"/>
  <c r="N22" i="2"/>
  <c r="N40" i="2" s="1"/>
  <c r="M22" i="2"/>
  <c r="M40" i="2" s="1"/>
  <c r="L22" i="2"/>
  <c r="L40" i="2" s="1"/>
  <c r="K22" i="2"/>
  <c r="K40" i="2" s="1"/>
  <c r="J22" i="2"/>
  <c r="J40" i="2" s="1"/>
  <c r="I22" i="2"/>
  <c r="I40" i="2" s="1"/>
  <c r="H22" i="2"/>
  <c r="H40" i="2" s="1"/>
  <c r="G22" i="2"/>
  <c r="G40" i="2" s="1"/>
  <c r="F22" i="2"/>
  <c r="F40" i="2" s="1"/>
  <c r="E22" i="2"/>
  <c r="E40" i="2" s="1"/>
  <c r="D22" i="2"/>
  <c r="D40" i="2" s="1"/>
  <c r="C22" i="2"/>
  <c r="C14" i="2"/>
  <c r="D14" i="2" s="1"/>
  <c r="A15" i="3" l="1"/>
  <c r="C40" i="2"/>
  <c r="C41" i="2" s="1"/>
  <c r="E14" i="2"/>
  <c r="K2" i="3"/>
  <c r="J3" i="3" l="1"/>
  <c r="C43" i="2"/>
  <c r="D39" i="2"/>
  <c r="D41" i="2" s="1"/>
  <c r="F14" i="2"/>
  <c r="L2" i="3"/>
  <c r="C44" i="2" l="1"/>
  <c r="D43" i="2"/>
  <c r="D44" i="2" s="1"/>
  <c r="K3" i="3"/>
  <c r="E39" i="2"/>
  <c r="E41" i="2" s="1"/>
  <c r="G14" i="2"/>
  <c r="M2" i="3"/>
  <c r="E43" i="2" l="1"/>
  <c r="L3" i="3"/>
  <c r="F39" i="2"/>
  <c r="F41" i="2" s="1"/>
  <c r="H14" i="2"/>
  <c r="N2" i="3"/>
  <c r="E44" i="2" l="1"/>
  <c r="F43" i="2"/>
  <c r="F44" i="2" s="1"/>
  <c r="M3" i="3"/>
  <c r="G39" i="2"/>
  <c r="G41" i="2" s="1"/>
  <c r="I14" i="2"/>
  <c r="O2" i="3"/>
  <c r="G43" i="2" l="1"/>
  <c r="N3" i="3"/>
  <c r="H39" i="2"/>
  <c r="H41" i="2" s="1"/>
  <c r="J14" i="2"/>
  <c r="P2" i="3"/>
  <c r="G44" i="2" l="1"/>
  <c r="H43" i="2"/>
  <c r="O3" i="3"/>
  <c r="I39" i="2"/>
  <c r="I41" i="2" s="1"/>
  <c r="K14" i="2"/>
  <c r="Q2" i="3"/>
  <c r="I43" i="2" l="1"/>
  <c r="I44" i="2" s="1"/>
  <c r="P3" i="3"/>
  <c r="J39" i="2"/>
  <c r="J41" i="2" s="1"/>
  <c r="L14" i="2"/>
  <c r="R2" i="3"/>
  <c r="H44" i="2"/>
  <c r="Q3" i="3" l="1"/>
  <c r="J43" i="2"/>
  <c r="J44" i="2" s="1"/>
  <c r="K39" i="2"/>
  <c r="K41" i="2" s="1"/>
  <c r="S2" i="3"/>
  <c r="M14" i="2"/>
  <c r="K43" i="2" l="1"/>
  <c r="K44" i="2" s="1"/>
  <c r="R3" i="3"/>
  <c r="L41" i="2"/>
  <c r="N14" i="2"/>
  <c r="T2" i="3"/>
  <c r="L43" i="2" l="1"/>
  <c r="L44" i="2" s="1"/>
  <c r="S3" i="3"/>
  <c r="M39" i="2"/>
  <c r="M41" i="2" s="1"/>
  <c r="O14" i="2"/>
  <c r="V2" i="3" s="1"/>
  <c r="U2" i="3"/>
  <c r="M43" i="2" l="1"/>
  <c r="M44" i="2" s="1"/>
  <c r="T3" i="3"/>
  <c r="N39" i="2"/>
  <c r="N41" i="2" s="1"/>
  <c r="N43" i="2" l="1"/>
  <c r="N44" i="2" s="1"/>
  <c r="U3" i="3"/>
  <c r="O39" i="2"/>
  <c r="O41" i="2" s="1"/>
  <c r="C11" i="3" l="1"/>
  <c r="E15" i="3"/>
  <c r="O43" i="2"/>
  <c r="V3" i="3"/>
  <c r="A11" i="3"/>
  <c r="G11" i="3"/>
  <c r="E11" i="3" l="1"/>
  <c r="G15" i="3"/>
  <c r="A18" i="3" s="1"/>
  <c r="O44" i="2"/>
</calcChain>
</file>

<file path=xl/sharedStrings.xml><?xml version="1.0" encoding="utf-8"?>
<sst xmlns="http://schemas.openxmlformats.org/spreadsheetml/2006/main" count="71" uniqueCount="66">
  <si>
    <t>13-Week Cash Flow Forecast. See What's Coming Before Cash Gets Tight.</t>
  </si>
  <si>
    <t>A straightforward weekly forecast of cash coming in, cash going out, and what you expect to have left.
You do NOT need to understand the formulas. Follow the BLUE cells. The workbook does the math for you.</t>
  </si>
  <si>
    <t>START HERE → Open the “2 13-Week Forecast” tab. Replace the BLUE sample numbers with your own expected cash activity.</t>
  </si>
  <si>
    <t>BLUE = YOU ENTER
Type your information into these cells.</t>
  </si>
  <si>
    <t>GRAY = AUTOMATIC
The workbook calculates these cells. Do not type over them.</t>
  </si>
  <si>
    <t>GREEN = RESULTS
Review these numbers. They change when your inputs change.</t>
  </si>
  <si>
    <t>STEP</t>
  </si>
  <si>
    <t>TAB</t>
  </si>
  <si>
    <t>WHAT YOU DO</t>
  </si>
  <si>
    <t>1</t>
  </si>
  <si>
    <t>2 13-Week Forecast</t>
  </si>
  <si>
    <t>Enter your forecast start date, opening cash balance, and minimum cash target.</t>
  </si>
  <si>
    <t>2</t>
  </si>
  <si>
    <t>Replace the BLUE sample values with the cash you expect to actually hit or leave the bank each week.</t>
  </si>
  <si>
    <t>3</t>
  </si>
  <si>
    <t>Review Ending Cash, Cash Above / (Below) Target, and any week marked ACTION NEEDED.</t>
  </si>
  <si>
    <t>4</t>
  </si>
  <si>
    <t>3 Summary</t>
  </si>
  <si>
    <t>Review the tightest week, lowest projected cash balance, total inflows and outflows, and the 13-week chart.</t>
  </si>
  <si>
    <t>IMPORTANT → Forecast cash based on when you realistically expect money to enter or leave the BANK — not when an invoice is issued or an expense is recorded.</t>
  </si>
  <si>
    <t>WHAT THIS WORKBOOK ANSWERS: Will expected cash coming in cover expected cash going out over the next 13 weeks, and which weeks may need attention?</t>
  </si>
  <si>
    <t>WHAT IT DOES NOT ANSWER: Whether your business is profitable or whether your sales forecast is on track. Profit, sales, and cash flow answer different questions.</t>
  </si>
  <si>
    <t>13-Week Forecast | Enter What You Expect to Hit the Bank</t>
  </si>
  <si>
    <t>SAMPLE VALUES ARE INCLUDED SO YOU CAN SEE HOW THE WORKBOOK WORKS. Replace every BLUE cell with your own numbers before using the results.</t>
  </si>
  <si>
    <t>FORECAST SETUP</t>
  </si>
  <si>
    <t>HOW TO THINK ABOUT IT
Minimum Cash Target = the lowest bank balance you want to maintain as a cushion.
Use the week you expect cash to actually clear the bank. If a customer is invoiced this week but usually pays in 30 days, put the collection in the week you realistically expect payment.</t>
  </si>
  <si>
    <t>Forecast Start Date</t>
  </si>
  <si>
    <t>Opening Cash Balance</t>
  </si>
  <si>
    <t>Minimum Cash Target</t>
  </si>
  <si>
    <t>WEEK STARTING</t>
  </si>
  <si>
    <t>CASH COMING IN</t>
  </si>
  <si>
    <t>Customer Collections</t>
  </si>
  <si>
    <t>Cash Sales / Deposits</t>
  </si>
  <si>
    <t>Loan or Financing Proceeds</t>
  </si>
  <si>
    <t>Owner Contributions / Transfers In</t>
  </si>
  <si>
    <t>Other Cash Inflows</t>
  </si>
  <si>
    <t>TOTAL CASH INFLOWS</t>
  </si>
  <si>
    <t>CASH GOING OUT</t>
  </si>
  <si>
    <t>Payroll</t>
  </si>
  <si>
    <t>Payroll Taxes &amp; Benefits</t>
  </si>
  <si>
    <t>Rent / Occupancy</t>
  </si>
  <si>
    <t>Vendors / Materials / Subcontractors</t>
  </si>
  <si>
    <t>Debt / Loan Payments</t>
  </si>
  <si>
    <t>Taxes</t>
  </si>
  <si>
    <t>Insurance</t>
  </si>
  <si>
    <t>Utilities / Software / Recurring Costs</t>
  </si>
  <si>
    <t>Equipment / Capital Purchases</t>
  </si>
  <si>
    <t>Owner Draws / Distributions</t>
  </si>
  <si>
    <t>Other Operating Expenses</t>
  </si>
  <si>
    <t>TOTAL CASH OUTFLOWS</t>
  </si>
  <si>
    <t>WEEKLY CASH POSITION</t>
  </si>
  <si>
    <t>Beginning Cash Balance</t>
  </si>
  <si>
    <t>Net Weekly Cash Flow</t>
  </si>
  <si>
    <t>Ending Cash Balance</t>
  </si>
  <si>
    <t>Cash Above / (Below) Target</t>
  </si>
  <si>
    <t>Status</t>
  </si>
  <si>
    <t>TIP → Update this forecast every week. Replace estimates with what actually happened, then roll the forecast forward so you are always looking 13 weeks ahead.</t>
  </si>
  <si>
    <t>13-Week Cash Flow Summary | Where Is Cash Tightest?</t>
  </si>
  <si>
    <t>Use this page to see the big picture. If the forecast falls below your minimum cash target, go back to the weekly forecast and review the timing of collections, expenses, purchases, or financing.</t>
  </si>
  <si>
    <t>WEEK 13 ENDING CASH</t>
  </si>
  <si>
    <t>LOWEST PROJECTED CASH</t>
  </si>
  <si>
    <t>WEEKS BELOW TARGET</t>
  </si>
  <si>
    <t>TOTAL NET CASH CHANGE</t>
  </si>
  <si>
    <t>TIGHTEST WEEK</t>
  </si>
  <si>
    <t>FALLS BELOW TARGET?</t>
  </si>
  <si>
    <t>Insight Business &amp; Accounting Solutions  |  insightaccountingsolutions.com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</si>
</sst>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mmm\ d"/>
  </numFmts>
  <fonts count="10">
    <font>
      <sz val="11"/>
      <name val="Carlito"/>
    </font>
    <font>
      <b/>
      <sz val="20"/>
      <color rgb="FFFFFFFF"/>
      <name val="Carlito"/>
    </font>
    <font>
      <b/>
      <sz val="14"/>
      <color rgb="FF17324D"/>
      <name val="Carlito"/>
    </font>
    <font>
      <b/>
      <sz val="13"/>
      <color rgb="FF17324D"/>
      <name val="Carlito"/>
    </font>
    <font>
      <b/>
      <sz val="12"/>
      <color rgb="FF17324D"/>
      <name val="Carlito"/>
    </font>
    <font>
      <b/>
      <sz val="13"/>
      <color rgb="FFFFFFFF"/>
      <name val="Carlito"/>
    </font>
    <font>
      <sz val="12"/>
      <color rgb="FF17324D"/>
      <name val="Carlito"/>
    </font>
    <font>
      <b/>
      <sz val="16"/>
      <color rgb="FF17324D"/>
      <name val="Carlito"/>
    </font>
    <font>
      <b/>
      <sz val="12"/>
      <color rgb="FFFFFFFF"/>
      <name val="Carlito"/>
    </font>
    <font>
      <b/>
      <sz val="15"/>
      <color rgb="FF17324D"/>
      <name val="Carlito"/>
    </font>
  </fonts>
  <fills count="10">
    <fill>
      <patternFill patternType="none"/>
    </fill>
    <fill>
      <patternFill patternType="gray125"/>
    </fill>
    <fill>
      <patternFill patternType="solid">
        <fgColor rgb="FF233A59"/>
      </patternFill>
    </fill>
    <fill>
      <patternFill patternType="solid">
        <fgColor rgb="FFDCEFF7"/>
      </patternFill>
    </fill>
    <fill>
      <patternFill patternType="solid">
        <fgColor rgb="FFF7F1DE"/>
      </patternFill>
    </fill>
    <fill>
      <patternFill patternType="solid">
        <fgColor rgb="FFD9EEF8"/>
      </patternFill>
    </fill>
    <fill>
      <patternFill patternType="solid">
        <fgColor rgb="FFE7E8EA"/>
      </patternFill>
    </fill>
    <fill>
      <patternFill patternType="solid">
        <fgColor rgb="FFE5F1E3"/>
      </patternFill>
    </fill>
    <fill>
      <patternFill patternType="solid">
        <fgColor rgb="FFD6B65F"/>
      </patternFill>
    </fill>
    <fill>
      <patternFill patternType="solid">
        <fgColor rgb="FFFFFFFF"/>
      </patternFill>
    </fill>
  </fills>
  <borders count="5">
    <border>
      <left/>
      <right/>
      <top/>
      <bottom/>
      <diagonal/>
    </border>
    <border>
      <left style="thin">
        <color rgb="FFB7C3CD"/>
      </left>
      <right/>
      <top style="thin">
        <color rgb="FFB7C3CD"/>
      </top>
      <bottom style="thin">
        <color rgb="FFB7C3CD"/>
      </bottom>
      <diagonal/>
    </border>
    <border>
      <left/>
      <right/>
      <top style="thin">
        <color rgb="FFB7C3CD"/>
      </top>
      <bottom style="thin">
        <color rgb="FFB7C3CD"/>
      </bottom>
      <diagonal/>
    </border>
    <border>
      <left/>
      <right style="thin">
        <color rgb="FFB7C3CD"/>
      </right>
      <top style="thin">
        <color rgb="FFB7C3CD"/>
      </top>
      <bottom style="thin">
        <color rgb="FFB7C3CD"/>
      </bottom>
      <diagonal/>
    </border>
    <border>
      <left/>
      <right/>
      <top/>
      <bottom style="thin">
        <color rgb="FFB7C3CD"/>
      </bottom>
      <diagonal/>
    </border>
  </borders>
  <cellStyleXfs count="1">
    <xf numFmtId="0" fontId="0" fillId="0" borderId="0"/>
  </cellStyleXfs>
  <cellXfs count="41">
    <xf numFmtId="0" fontId="0" fillId="0" borderId="0" xfId="0"/>
    <xf numFmtId="0" fontId="0" fillId="2" borderId="0" xfId="0" applyFill="1"/>
    <xf numFmtId="14" fontId="4" fillId="5" borderId="4" xfId="0" applyNumberFormat="1" applyFont="1" applyFill="1" applyBorder="1" applyAlignment="1">
      <alignment horizontal="right" vertical="center"/>
    </xf>
    <xf numFmtId="164" fontId="4" fillId="5" borderId="4" xfId="0" applyNumberFormat="1" applyFont="1" applyFill="1" applyBorder="1" applyAlignment="1">
      <alignment horizontal="right" vertical="center"/>
    </xf>
    <xf numFmtId="165" fontId="4" fillId="8" borderId="0" xfId="0" applyNumberFormat="1" applyFont="1" applyFill="1" applyAlignment="1">
      <alignment horizontal="center" vertical="center"/>
    </xf>
    <xf numFmtId="164" fontId="4" fillId="5" borderId="0" xfId="0" applyNumberFormat="1" applyFont="1" applyFill="1" applyAlignment="1">
      <alignment horizontal="right" vertical="center"/>
    </xf>
    <xf numFmtId="164" fontId="4" fillId="7" borderId="0" xfId="0" applyNumberFormat="1" applyFont="1" applyFill="1" applyAlignment="1">
      <alignment horizontal="right" vertical="center"/>
    </xf>
    <xf numFmtId="164" fontId="6" fillId="6" borderId="0" xfId="0" applyNumberFormat="1" applyFont="1" applyFill="1" applyAlignment="1">
      <alignment horizontal="right" vertical="center"/>
    </xf>
    <xf numFmtId="0" fontId="4" fillId="7" borderId="0" xfId="0" applyFont="1" applyFill="1" applyAlignment="1">
      <alignment horizontal="center" vertical="center"/>
    </xf>
    <xf numFmtId="165" fontId="0" fillId="0" borderId="0" xfId="0" applyNumberFormat="1"/>
    <xf numFmtId="164" fontId="0" fillId="0" borderId="0" xfId="0" applyNumberFormat="1"/>
    <xf numFmtId="0" fontId="0" fillId="2" borderId="0" xfId="0" applyFill="1" applyAlignment="1">
      <alignment wrapText="1"/>
    </xf>
    <xf numFmtId="0" fontId="0" fillId="0" borderId="0" xfId="0" applyAlignment="1">
      <alignment wrapText="1"/>
    </xf>
    <xf numFmtId="0" fontId="2" fillId="3" borderId="0" xfId="0" applyFont="1" applyFill="1" applyAlignment="1">
      <alignment horizontal="center" vertical="center" wrapText="1"/>
    </xf>
    <xf numFmtId="0" fontId="2" fillId="4" borderId="0" xfId="0" applyFont="1" applyFill="1" applyAlignment="1">
      <alignment horizontal="left" vertical="center" wrapText="1"/>
    </xf>
    <xf numFmtId="0" fontId="3" fillId="5" borderId="0" xfId="0" applyFont="1" applyFill="1" applyAlignment="1">
      <alignment horizontal="center" vertical="center" wrapText="1"/>
    </xf>
    <xf numFmtId="0" fontId="3" fillId="6" borderId="0" xfId="0" applyFont="1" applyFill="1" applyAlignment="1">
      <alignment horizontal="center" vertical="center" wrapText="1"/>
    </xf>
    <xf numFmtId="0" fontId="3" fillId="7" borderId="0" xfId="0" applyFont="1" applyFill="1" applyAlignment="1">
      <alignment horizontal="center" vertical="center" wrapText="1"/>
    </xf>
    <xf numFmtId="0" fontId="3" fillId="8" borderId="0" xfId="0" applyFont="1" applyFill="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4" borderId="0" xfId="0" applyFont="1" applyFill="1" applyAlignment="1">
      <alignment vertical="center" wrapText="1"/>
    </xf>
    <xf numFmtId="0" fontId="4" fillId="3" borderId="0" xfId="0" applyFont="1" applyFill="1" applyAlignment="1">
      <alignment vertical="center" wrapText="1"/>
    </xf>
    <xf numFmtId="0" fontId="1" fillId="2" borderId="0" xfId="0" applyFont="1" applyFill="1" applyAlignment="1">
      <alignment horizontal="center" vertical="center" wrapText="1"/>
    </xf>
    <xf numFmtId="0" fontId="3" fillId="4" borderId="0" xfId="0" applyFont="1" applyFill="1" applyAlignment="1">
      <alignment horizontal="center" vertical="center" wrapText="1"/>
    </xf>
    <xf numFmtId="0" fontId="4" fillId="9" borderId="4" xfId="0" applyFont="1" applyFill="1" applyBorder="1" applyAlignment="1">
      <alignment vertical="center" wrapText="1"/>
    </xf>
    <xf numFmtId="0" fontId="5" fillId="2" borderId="0" xfId="0" applyFont="1" applyFill="1" applyAlignment="1">
      <alignment horizontal="left" vertical="center"/>
    </xf>
    <xf numFmtId="0" fontId="4" fillId="0" borderId="0" xfId="0" applyFont="1" applyAlignment="1">
      <alignment vertical="center" wrapText="1"/>
    </xf>
    <xf numFmtId="0" fontId="4" fillId="7" borderId="0" xfId="0" applyFont="1" applyFill="1" applyAlignment="1">
      <alignment vertical="center"/>
    </xf>
    <xf numFmtId="0" fontId="3" fillId="3" borderId="0" xfId="0" applyFont="1" applyFill="1" applyAlignment="1">
      <alignment horizontal="center" vertical="center" wrapText="1"/>
    </xf>
    <xf numFmtId="164" fontId="7" fillId="7" borderId="0" xfId="0" applyNumberFormat="1" applyFont="1" applyFill="1" applyAlignment="1">
      <alignment horizontal="center" vertical="center" wrapText="1"/>
    </xf>
    <xf numFmtId="1" fontId="7" fillId="7" borderId="0" xfId="0" applyNumberFormat="1" applyFont="1" applyFill="1" applyAlignment="1">
      <alignment horizontal="center" vertical="center" wrapText="1"/>
    </xf>
    <xf numFmtId="0" fontId="8" fillId="2" borderId="0" xfId="0" applyFont="1" applyFill="1" applyAlignment="1">
      <alignment horizontal="center" vertical="center" wrapText="1"/>
    </xf>
    <xf numFmtId="164" fontId="9" fillId="6" borderId="0" xfId="0" applyNumberFormat="1" applyFont="1" applyFill="1" applyAlignment="1">
      <alignment horizontal="center" vertical="center" wrapText="1"/>
    </xf>
    <xf numFmtId="165" fontId="9" fillId="6" borderId="0" xfId="0" applyNumberFormat="1" applyFont="1" applyFill="1" applyAlignment="1">
      <alignment horizontal="center" vertical="center" wrapText="1"/>
    </xf>
    <xf numFmtId="0" fontId="9" fillId="6" borderId="0" xfId="0" applyFont="1" applyFill="1" applyAlignment="1">
      <alignment horizontal="center" vertical="center" wrapText="1"/>
    </xf>
    <xf numFmtId="0" fontId="4" fillId="7" borderId="0" xfId="0" applyFont="1" applyFill="1" applyAlignment="1">
      <alignment vertical="center" wrapText="1"/>
    </xf>
    <xf numFmtId="0" fontId="4" fillId="0" borderId="0" xfId="0" applyFont="1" applyAlignment="1">
      <alignment horizontal="center" vertical="center" wrapText="1"/>
    </xf>
    <xf numFmtId="0" fontId="0" fillId="0" borderId="0" xfId="0" applyProtection="1">
      <protection locked="0"/>
    </xf>
  </cellXfs>
  <cellStyles count="1">
    <cellStyle name="Normal" xfId="0" builtinId="0"/>
  </cellStyles>
  <dxfs count="2">
    <dxf>
      <font>
        <b/>
        <sz val="12"/>
        <color rgb="FFC00000"/>
      </font>
      <fill>
        <patternFill patternType="solid">
          <bgColor rgb="FFFBE4E1"/>
        </patternFill>
      </fill>
    </dxf>
    <dxf>
      <font>
        <b/>
        <sz val="12"/>
        <color rgb="FFC00000"/>
      </font>
      <fill>
        <patternFill patternType="solid">
          <bgColor rgb="FFFBE4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Projected Cash Balance vs. Minimum Target</a:t>
            </a:r>
          </a:p>
        </c:rich>
      </c:tx>
      <c:overlay val="1"/>
    </c:title>
    <c:autoTitleDeleted val="0"/>
    <c:plotArea>
      <c:layout/>
      <c:lineChart>
        <c:grouping val="standard"/>
        <c:varyColors val="1"/>
        <c:ser>
          <c:idx val="0"/>
          <c:order val="0"/>
          <c:tx>
            <c:v>Ending Cash Balance</c:v>
          </c:tx>
          <c:marker>
            <c:symbol val="none"/>
          </c:marker>
          <c:cat>
            <c:strRef>
              <c:f>'3 Summary'!$J$2:$V$2</c:f>
              <c:strCache>
                <c:ptCount val="13"/>
                <c:pt idx="0">
                  <c:v>Aug 17</c:v>
                </c:pt>
                <c:pt idx="1">
                  <c:v>Aug 24</c:v>
                </c:pt>
                <c:pt idx="2">
                  <c:v>Aug 31</c:v>
                </c:pt>
                <c:pt idx="3">
                  <c:v>Sep 7</c:v>
                </c:pt>
                <c:pt idx="4">
                  <c:v>Sep 14</c:v>
                </c:pt>
                <c:pt idx="5">
                  <c:v>Sep 21</c:v>
                </c:pt>
                <c:pt idx="6">
                  <c:v>Sep 28</c:v>
                </c:pt>
                <c:pt idx="7">
                  <c:v>Oct 5</c:v>
                </c:pt>
                <c:pt idx="8">
                  <c:v>Oct 12</c:v>
                </c:pt>
                <c:pt idx="9">
                  <c:v>Oct 19</c:v>
                </c:pt>
                <c:pt idx="10">
                  <c:v>Oct 26</c:v>
                </c:pt>
                <c:pt idx="11">
                  <c:v>Nov 2</c:v>
                </c:pt>
                <c:pt idx="12">
                  <c:v>Nov 9</c:v>
                </c:pt>
              </c:strCache>
            </c:strRef>
          </c:cat>
          <c:val>
            <c:numRef>
              <c:f>'3 Summary'!$J$3:$V$3</c:f>
              <c:numCache>
                <c:formatCode>\$#,##0;[Red]\(\$#,##0\);\-</c:formatCode>
                <c:ptCount val="13"/>
                <c:pt idx="0">
                  <c:v>73500</c:v>
                </c:pt>
                <c:pt idx="1">
                  <c:v>48740</c:v>
                </c:pt>
                <c:pt idx="2">
                  <c:v>165440</c:v>
                </c:pt>
                <c:pt idx="3">
                  <c:v>167440</c:v>
                </c:pt>
                <c:pt idx="4">
                  <c:v>159440</c:v>
                </c:pt>
                <c:pt idx="5">
                  <c:v>157440</c:v>
                </c:pt>
                <c:pt idx="6">
                  <c:v>152440</c:v>
                </c:pt>
                <c:pt idx="7">
                  <c:v>158440</c:v>
                </c:pt>
                <c:pt idx="8">
                  <c:v>162440</c:v>
                </c:pt>
                <c:pt idx="9">
                  <c:v>298000</c:v>
                </c:pt>
                <c:pt idx="10">
                  <c:v>303000</c:v>
                </c:pt>
                <c:pt idx="11">
                  <c:v>299000</c:v>
                </c:pt>
                <c:pt idx="12">
                  <c:v>302000</c:v>
                </c:pt>
              </c:numCache>
            </c:numRef>
          </c:val>
          <c:smooth val="1"/>
          <c:extLst>
            <c:ext xmlns:c16="http://schemas.microsoft.com/office/drawing/2014/chart" uri="{C3380CC4-5D6E-409C-BE32-E72D297353CC}">
              <c16:uniqueId val="{00000000-0D5E-4474-AE1D-CF5BE53D3E37}"/>
            </c:ext>
          </c:extLst>
        </c:ser>
        <c:ser>
          <c:idx val="1"/>
          <c:order val="1"/>
          <c:tx>
            <c:v>Minimum Cash Target</c:v>
          </c:tx>
          <c:marker>
            <c:symbol val="none"/>
          </c:marker>
          <c:cat>
            <c:strRef>
              <c:f>'3 Summary'!$J$2:$V$2</c:f>
              <c:strCache>
                <c:ptCount val="13"/>
                <c:pt idx="0">
                  <c:v>Aug 17</c:v>
                </c:pt>
                <c:pt idx="1">
                  <c:v>Aug 24</c:v>
                </c:pt>
                <c:pt idx="2">
                  <c:v>Aug 31</c:v>
                </c:pt>
                <c:pt idx="3">
                  <c:v>Sep 7</c:v>
                </c:pt>
                <c:pt idx="4">
                  <c:v>Sep 14</c:v>
                </c:pt>
                <c:pt idx="5">
                  <c:v>Sep 21</c:v>
                </c:pt>
                <c:pt idx="6">
                  <c:v>Sep 28</c:v>
                </c:pt>
                <c:pt idx="7">
                  <c:v>Oct 5</c:v>
                </c:pt>
                <c:pt idx="8">
                  <c:v>Oct 12</c:v>
                </c:pt>
                <c:pt idx="9">
                  <c:v>Oct 19</c:v>
                </c:pt>
                <c:pt idx="10">
                  <c:v>Oct 26</c:v>
                </c:pt>
                <c:pt idx="11">
                  <c:v>Nov 2</c:v>
                </c:pt>
                <c:pt idx="12">
                  <c:v>Nov 9</c:v>
                </c:pt>
              </c:strCache>
            </c:strRef>
          </c:cat>
          <c:val>
            <c:numRef>
              <c:f>'3 Summary'!$J$4:$V$4</c:f>
              <c:numCache>
                <c:formatCode>\$#,##0;[Red]\(\$#,##0\);\-</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1"/>
          <c:extLst>
            <c:ext xmlns:c16="http://schemas.microsoft.com/office/drawing/2014/chart" uri="{C3380CC4-5D6E-409C-BE32-E72D297353CC}">
              <c16:uniqueId val="{00000001-0D5E-4474-AE1D-CF5BE53D3E37}"/>
            </c:ext>
          </c:extLst>
        </c:ser>
        <c:dLbls>
          <c:showLegendKey val="0"/>
          <c:showVal val="0"/>
          <c:showCatName val="0"/>
          <c:showSerName val="0"/>
          <c:showPercent val="0"/>
          <c:showBubbleSize val="0"/>
        </c:dLbls>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Red]\(\$#,##0\);\-"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114300</xdr:rowOff>
    </xdr:from>
    <xdr:ext cx="1143000" cy="857250"/>
    <xdr:pic>
      <xdr:nvPicPr>
        <xdr:cNvPr id="2" name="23e705d1-0d54-4915-88ac-0fafe8c7d6d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95250</xdr:colOff>
      <xdr:row>0</xdr:row>
      <xdr:rowOff>114300</xdr:rowOff>
    </xdr:from>
    <xdr:ext cx="1143000" cy="857250"/>
    <xdr:pic>
      <xdr:nvPicPr>
        <xdr:cNvPr id="2" name="17641e1f-8746-4237-b5c5-453f9315fa95">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21</xdr:row>
      <xdr:rowOff>0</xdr:rowOff>
    </xdr:from>
    <xdr:to>
      <xdr:col>8</xdr:col>
      <xdr:colOff>0</xdr:colOff>
      <xdr:row>38</xdr:row>
      <xdr:rowOff>0</xdr:rowOff>
    </xdr:to>
    <xdr:graphicFrame macro="">
      <xdr:nvGraphicFramePr>
        <xdr:cNvPr id="2" name="Chart">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95250</xdr:colOff>
      <xdr:row>0</xdr:row>
      <xdr:rowOff>114300</xdr:rowOff>
    </xdr:from>
    <xdr:ext cx="1143000" cy="857250"/>
    <xdr:pic>
      <xdr:nvPicPr>
        <xdr:cNvPr id="3" name="ad66f33d-e676-46ce-8298-ff98f91b59b7">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workbookViewId="0"/>
  </sheetViews>
  <sheetFormatPr defaultRowHeight="14.25"/>
  <cols>
    <col min="1" max="2" width="12" customWidth="1"/>
    <col min="3" max="5" width="16" customWidth="1"/>
    <col min="6" max="6" width="22" customWidth="1"/>
    <col min="7" max="11" width="16" customWidth="1"/>
  </cols>
  <sheetData>
    <row r="1" spans="1:11" ht="24" customHeight="1">
      <c r="A1" s="1"/>
      <c r="B1" s="1"/>
      <c r="C1" s="25" t="s">
        <v>0</v>
      </c>
      <c r="D1" s="25"/>
      <c r="E1" s="25"/>
      <c r="F1" s="25"/>
      <c r="G1" s="25"/>
      <c r="H1" s="25"/>
      <c r="I1" s="25"/>
      <c r="J1" s="25"/>
      <c r="K1" s="25"/>
    </row>
    <row r="2" spans="1:11" ht="24" customHeight="1">
      <c r="A2" s="1"/>
      <c r="B2" s="1"/>
      <c r="C2" s="25"/>
      <c r="D2" s="25"/>
      <c r="E2" s="25"/>
      <c r="F2" s="25"/>
      <c r="G2" s="25"/>
      <c r="H2" s="25"/>
      <c r="I2" s="25"/>
      <c r="J2" s="25"/>
      <c r="K2" s="25"/>
    </row>
    <row r="3" spans="1:11" ht="24" customHeight="1">
      <c r="A3" s="1"/>
      <c r="B3" s="1"/>
      <c r="C3" s="25"/>
      <c r="D3" s="25"/>
      <c r="E3" s="25"/>
      <c r="F3" s="25"/>
      <c r="G3" s="25"/>
      <c r="H3" s="25"/>
      <c r="I3" s="25"/>
      <c r="J3" s="25"/>
      <c r="K3" s="25"/>
    </row>
    <row r="4" spans="1:11" ht="24" customHeight="1">
      <c r="A4" s="1"/>
      <c r="B4" s="1"/>
      <c r="C4" s="25"/>
      <c r="D4" s="25"/>
      <c r="E4" s="25"/>
      <c r="F4" s="25"/>
      <c r="G4" s="25"/>
      <c r="H4" s="25"/>
      <c r="I4" s="25"/>
      <c r="J4" s="25"/>
      <c r="K4" s="25"/>
    </row>
    <row r="6" spans="1:11">
      <c r="A6" s="13" t="s">
        <v>1</v>
      </c>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10" spans="1:11">
      <c r="A10" s="14" t="s">
        <v>2</v>
      </c>
      <c r="B10" s="14"/>
      <c r="C10" s="14"/>
      <c r="D10" s="14"/>
      <c r="E10" s="14"/>
      <c r="F10" s="14"/>
      <c r="G10" s="14"/>
      <c r="H10" s="14"/>
      <c r="I10" s="14"/>
      <c r="J10" s="14"/>
      <c r="K10" s="14"/>
    </row>
    <row r="11" spans="1:11">
      <c r="A11" s="14"/>
      <c r="B11" s="14"/>
      <c r="C11" s="14"/>
      <c r="D11" s="14"/>
      <c r="E11" s="14"/>
      <c r="F11" s="14"/>
      <c r="G11" s="14"/>
      <c r="H11" s="14"/>
      <c r="I11" s="14"/>
      <c r="J11" s="14"/>
      <c r="K11" s="14"/>
    </row>
    <row r="13" spans="1:11">
      <c r="A13" s="15" t="s">
        <v>3</v>
      </c>
      <c r="B13" s="15"/>
      <c r="C13" s="15"/>
      <c r="D13" s="16" t="s">
        <v>4</v>
      </c>
      <c r="E13" s="16"/>
      <c r="F13" s="16"/>
      <c r="G13" s="16"/>
      <c r="H13" s="16"/>
      <c r="I13" s="17" t="s">
        <v>5</v>
      </c>
      <c r="J13" s="17"/>
      <c r="K13" s="17"/>
    </row>
    <row r="14" spans="1:11">
      <c r="A14" s="15"/>
      <c r="B14" s="15"/>
      <c r="C14" s="15"/>
      <c r="D14" s="16"/>
      <c r="E14" s="16"/>
      <c r="F14" s="16"/>
      <c r="G14" s="16"/>
      <c r="H14" s="16"/>
      <c r="I14" s="17"/>
      <c r="J14" s="17"/>
      <c r="K14" s="17"/>
    </row>
    <row r="15" spans="1:11">
      <c r="A15" s="15"/>
      <c r="B15" s="15"/>
      <c r="C15" s="15"/>
      <c r="D15" s="16"/>
      <c r="E15" s="16"/>
      <c r="F15" s="16"/>
      <c r="G15" s="16"/>
      <c r="H15" s="16"/>
      <c r="I15" s="17"/>
      <c r="J15" s="17"/>
      <c r="K15" s="17"/>
    </row>
    <row r="17" spans="1:11" ht="16.5">
      <c r="A17" s="18" t="s">
        <v>6</v>
      </c>
      <c r="B17" s="18"/>
      <c r="C17" s="18" t="s">
        <v>7</v>
      </c>
      <c r="D17" s="18"/>
      <c r="E17" s="18"/>
      <c r="F17" s="18" t="s">
        <v>8</v>
      </c>
      <c r="G17" s="18"/>
      <c r="H17" s="18"/>
      <c r="I17" s="18"/>
      <c r="J17" s="18"/>
      <c r="K17" s="18"/>
    </row>
    <row r="18" spans="1:11" ht="38.1" customHeight="1">
      <c r="A18" s="19" t="s">
        <v>9</v>
      </c>
      <c r="B18" s="20"/>
      <c r="C18" s="20" t="s">
        <v>10</v>
      </c>
      <c r="D18" s="20"/>
      <c r="E18" s="20"/>
      <c r="F18" s="21" t="s">
        <v>11</v>
      </c>
      <c r="G18" s="21"/>
      <c r="H18" s="21"/>
      <c r="I18" s="21"/>
      <c r="J18" s="21"/>
      <c r="K18" s="22"/>
    </row>
    <row r="19" spans="1:11" ht="38.1" customHeight="1">
      <c r="A19" s="19" t="s">
        <v>12</v>
      </c>
      <c r="B19" s="20"/>
      <c r="C19" s="20" t="s">
        <v>10</v>
      </c>
      <c r="D19" s="20"/>
      <c r="E19" s="20"/>
      <c r="F19" s="21" t="s">
        <v>13</v>
      </c>
      <c r="G19" s="21"/>
      <c r="H19" s="21"/>
      <c r="I19" s="21"/>
      <c r="J19" s="21"/>
      <c r="K19" s="22"/>
    </row>
    <row r="20" spans="1:11" ht="38.1" customHeight="1">
      <c r="A20" s="19" t="s">
        <v>14</v>
      </c>
      <c r="B20" s="20"/>
      <c r="C20" s="20" t="s">
        <v>10</v>
      </c>
      <c r="D20" s="20"/>
      <c r="E20" s="20"/>
      <c r="F20" s="21" t="s">
        <v>15</v>
      </c>
      <c r="G20" s="21"/>
      <c r="H20" s="21"/>
      <c r="I20" s="21"/>
      <c r="J20" s="21"/>
      <c r="K20" s="22"/>
    </row>
    <row r="21" spans="1:11" ht="38.1" customHeight="1">
      <c r="A21" s="19" t="s">
        <v>16</v>
      </c>
      <c r="B21" s="20"/>
      <c r="C21" s="20" t="s">
        <v>17</v>
      </c>
      <c r="D21" s="20"/>
      <c r="E21" s="20"/>
      <c r="F21" s="21" t="s">
        <v>18</v>
      </c>
      <c r="G21" s="21"/>
      <c r="H21" s="21"/>
      <c r="I21" s="21"/>
      <c r="J21" s="21"/>
      <c r="K21" s="22"/>
    </row>
    <row r="23" spans="1:11">
      <c r="A23" s="23" t="s">
        <v>19</v>
      </c>
      <c r="B23" s="23"/>
      <c r="C23" s="23"/>
      <c r="D23" s="23"/>
      <c r="E23" s="23"/>
      <c r="F23" s="23"/>
      <c r="G23" s="23"/>
      <c r="H23" s="23"/>
      <c r="I23" s="23"/>
      <c r="J23" s="23"/>
      <c r="K23" s="23"/>
    </row>
    <row r="24" spans="1:11">
      <c r="A24" s="23"/>
      <c r="B24" s="23"/>
      <c r="C24" s="23"/>
      <c r="D24" s="23"/>
      <c r="E24" s="23"/>
      <c r="F24" s="23"/>
      <c r="G24" s="23"/>
      <c r="H24" s="23"/>
      <c r="I24" s="23"/>
      <c r="J24" s="23"/>
      <c r="K24" s="23"/>
    </row>
    <row r="26" spans="1:11">
      <c r="A26" s="24" t="s">
        <v>20</v>
      </c>
      <c r="B26" s="24"/>
      <c r="C26" s="24"/>
      <c r="D26" s="24"/>
      <c r="E26" s="24"/>
      <c r="F26" s="24"/>
      <c r="G26" s="24"/>
      <c r="H26" s="24"/>
      <c r="I26" s="24"/>
      <c r="J26" s="24"/>
      <c r="K26" s="24"/>
    </row>
    <row r="27" spans="1:11">
      <c r="A27" s="24"/>
      <c r="B27" s="24"/>
      <c r="C27" s="24"/>
      <c r="D27" s="24"/>
      <c r="E27" s="24"/>
      <c r="F27" s="24"/>
      <c r="G27" s="24"/>
      <c r="H27" s="24"/>
      <c r="I27" s="24"/>
      <c r="J27" s="24"/>
      <c r="K27" s="24"/>
    </row>
    <row r="28" spans="1:11">
      <c r="A28" s="24" t="s">
        <v>21</v>
      </c>
      <c r="B28" s="24"/>
      <c r="C28" s="24"/>
      <c r="D28" s="24"/>
      <c r="E28" s="24"/>
      <c r="F28" s="24"/>
      <c r="G28" s="24"/>
      <c r="H28" s="24"/>
      <c r="I28" s="24"/>
      <c r="J28" s="24"/>
      <c r="K28" s="24"/>
    </row>
    <row r="29" spans="1:11">
      <c r="A29" s="24"/>
      <c r="B29" s="24"/>
      <c r="C29" s="24"/>
      <c r="D29" s="24"/>
      <c r="E29" s="24"/>
      <c r="F29" s="24"/>
      <c r="G29" s="24"/>
      <c r="H29" s="24"/>
      <c r="I29" s="24"/>
      <c r="J29" s="24"/>
      <c r="K29" s="24"/>
    </row>
  </sheetData>
  <mergeCells count="24">
    <mergeCell ref="A28:K29"/>
    <mergeCell ref="C1:K4"/>
    <mergeCell ref="A21:B21"/>
    <mergeCell ref="C21:E21"/>
    <mergeCell ref="F21:K21"/>
    <mergeCell ref="A23:K24"/>
    <mergeCell ref="A26:K27"/>
    <mergeCell ref="A19:B19"/>
    <mergeCell ref="C19:E19"/>
    <mergeCell ref="F19:K19"/>
    <mergeCell ref="A20:B20"/>
    <mergeCell ref="C20:E20"/>
    <mergeCell ref="F20:K20"/>
    <mergeCell ref="A17:B17"/>
    <mergeCell ref="C17:E17"/>
    <mergeCell ref="F17:K17"/>
    <mergeCell ref="A18:B18"/>
    <mergeCell ref="C18:E18"/>
    <mergeCell ref="F18:K18"/>
    <mergeCell ref="A6:K8"/>
    <mergeCell ref="A10:K11"/>
    <mergeCell ref="A13:C15"/>
    <mergeCell ref="D13:H15"/>
    <mergeCell ref="I13:K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7"/>
  <sheetViews>
    <sheetView tabSelected="1" workbookViewId="0">
      <selection activeCell="P14" sqref="P14"/>
    </sheetView>
  </sheetViews>
  <sheetFormatPr defaultRowHeight="14.25"/>
  <cols>
    <col min="1" max="2" width="20" customWidth="1"/>
    <col min="3" max="15" width="13" customWidth="1"/>
  </cols>
  <sheetData>
    <row r="1" spans="1:15" ht="24" customHeight="1">
      <c r="A1" s="1"/>
      <c r="B1" s="1"/>
      <c r="C1" s="25" t="s">
        <v>22</v>
      </c>
      <c r="D1" s="25"/>
      <c r="E1" s="25"/>
      <c r="F1" s="25"/>
      <c r="G1" s="25"/>
      <c r="H1" s="25"/>
      <c r="I1" s="25"/>
      <c r="J1" s="25"/>
      <c r="K1" s="25"/>
      <c r="L1" s="25"/>
      <c r="M1" s="25"/>
      <c r="N1" s="25"/>
      <c r="O1" s="25"/>
    </row>
    <row r="2" spans="1:15" ht="24" customHeight="1">
      <c r="A2" s="1"/>
      <c r="B2" s="1"/>
      <c r="C2" s="25"/>
      <c r="D2" s="25"/>
      <c r="E2" s="25"/>
      <c r="F2" s="25"/>
      <c r="G2" s="25"/>
      <c r="H2" s="25"/>
      <c r="I2" s="25"/>
      <c r="J2" s="25"/>
      <c r="K2" s="25"/>
      <c r="L2" s="25"/>
      <c r="M2" s="25"/>
      <c r="N2" s="25"/>
      <c r="O2" s="25"/>
    </row>
    <row r="3" spans="1:15" ht="24" customHeight="1">
      <c r="A3" s="1"/>
      <c r="B3" s="1"/>
      <c r="C3" s="25"/>
      <c r="D3" s="25"/>
      <c r="E3" s="25"/>
      <c r="F3" s="25"/>
      <c r="G3" s="25"/>
      <c r="H3" s="25"/>
      <c r="I3" s="25"/>
      <c r="J3" s="25"/>
      <c r="K3" s="25"/>
      <c r="L3" s="25"/>
      <c r="M3" s="25"/>
      <c r="N3" s="25"/>
      <c r="O3" s="25"/>
    </row>
    <row r="4" spans="1:15" ht="24" customHeight="1">
      <c r="A4" s="1"/>
      <c r="B4" s="1"/>
      <c r="C4" s="25"/>
      <c r="D4" s="25"/>
      <c r="E4" s="25"/>
      <c r="F4" s="25"/>
      <c r="G4" s="25"/>
      <c r="H4" s="25"/>
      <c r="I4" s="25"/>
      <c r="J4" s="25"/>
      <c r="K4" s="25"/>
      <c r="L4" s="25"/>
      <c r="M4" s="25"/>
      <c r="N4" s="25"/>
      <c r="O4" s="25"/>
    </row>
    <row r="5" spans="1:15" ht="12" customHeight="1"/>
    <row r="6" spans="1:15">
      <c r="A6" s="26" t="s">
        <v>23</v>
      </c>
      <c r="B6" s="26"/>
      <c r="C6" s="26"/>
      <c r="D6" s="26"/>
      <c r="E6" s="26"/>
      <c r="F6" s="26"/>
      <c r="G6" s="26"/>
      <c r="H6" s="26"/>
      <c r="I6" s="26"/>
      <c r="J6" s="26"/>
      <c r="K6" s="26"/>
      <c r="L6" s="26"/>
      <c r="M6" s="26"/>
      <c r="N6" s="26"/>
      <c r="O6" s="26"/>
    </row>
    <row r="7" spans="1:15">
      <c r="A7" s="26"/>
      <c r="B7" s="26"/>
      <c r="C7" s="26"/>
      <c r="D7" s="26"/>
      <c r="E7" s="26"/>
      <c r="F7" s="26"/>
      <c r="G7" s="26"/>
      <c r="H7" s="26"/>
      <c r="I7" s="26"/>
      <c r="J7" s="26"/>
      <c r="K7" s="26"/>
      <c r="L7" s="26"/>
      <c r="M7" s="26"/>
      <c r="N7" s="26"/>
      <c r="O7" s="26"/>
    </row>
    <row r="9" spans="1:15" ht="16.5">
      <c r="A9" s="18" t="s">
        <v>24</v>
      </c>
      <c r="B9" s="18"/>
      <c r="C9" s="18"/>
      <c r="E9" s="24" t="s">
        <v>25</v>
      </c>
      <c r="F9" s="24"/>
      <c r="G9" s="24"/>
      <c r="H9" s="24"/>
      <c r="I9" s="24"/>
      <c r="J9" s="24"/>
      <c r="K9" s="24"/>
      <c r="L9" s="24"/>
      <c r="M9" s="24"/>
      <c r="N9" s="24"/>
      <c r="O9" s="24"/>
    </row>
    <row r="10" spans="1:15" ht="15.75">
      <c r="A10" s="27" t="s">
        <v>26</v>
      </c>
      <c r="B10" s="27"/>
      <c r="C10" s="2">
        <v>46251</v>
      </c>
      <c r="E10" s="24"/>
      <c r="F10" s="24"/>
      <c r="G10" s="24"/>
      <c r="H10" s="24"/>
      <c r="I10" s="24"/>
      <c r="J10" s="24"/>
      <c r="K10" s="24"/>
      <c r="L10" s="24"/>
      <c r="M10" s="24"/>
      <c r="N10" s="24"/>
      <c r="O10" s="24"/>
    </row>
    <row r="11" spans="1:15" ht="15.75">
      <c r="A11" s="27" t="s">
        <v>27</v>
      </c>
      <c r="B11" s="27"/>
      <c r="C11" s="3">
        <v>40000</v>
      </c>
      <c r="E11" s="24"/>
      <c r="F11" s="24"/>
      <c r="G11" s="24"/>
      <c r="H11" s="24"/>
      <c r="I11" s="24"/>
      <c r="J11" s="24"/>
      <c r="K11" s="24"/>
      <c r="L11" s="24"/>
      <c r="M11" s="24"/>
      <c r="N11" s="24"/>
      <c r="O11" s="24"/>
    </row>
    <row r="12" spans="1:15" ht="15.75">
      <c r="A12" s="27" t="s">
        <v>28</v>
      </c>
      <c r="B12" s="27"/>
      <c r="C12" s="3">
        <v>100</v>
      </c>
      <c r="E12" s="24"/>
      <c r="F12" s="24"/>
      <c r="G12" s="24"/>
      <c r="H12" s="24"/>
      <c r="I12" s="24"/>
      <c r="J12" s="24"/>
      <c r="K12" s="24"/>
      <c r="L12" s="24"/>
      <c r="M12" s="24"/>
      <c r="N12" s="24"/>
      <c r="O12" s="24"/>
    </row>
    <row r="14" spans="1:15" ht="16.5">
      <c r="A14" s="18" t="s">
        <v>29</v>
      </c>
      <c r="B14" s="18"/>
      <c r="C14" s="4">
        <f>$C$10</f>
        <v>46251</v>
      </c>
      <c r="D14" s="4">
        <f t="shared" ref="D14:O14" si="0">C14+7</f>
        <v>46258</v>
      </c>
      <c r="E14" s="4">
        <f t="shared" si="0"/>
        <v>46265</v>
      </c>
      <c r="F14" s="4">
        <f t="shared" si="0"/>
        <v>46272</v>
      </c>
      <c r="G14" s="4">
        <f t="shared" si="0"/>
        <v>46279</v>
      </c>
      <c r="H14" s="4">
        <f t="shared" si="0"/>
        <v>46286</v>
      </c>
      <c r="I14" s="4">
        <f t="shared" si="0"/>
        <v>46293</v>
      </c>
      <c r="J14" s="4">
        <f t="shared" si="0"/>
        <v>46300</v>
      </c>
      <c r="K14" s="4">
        <f t="shared" si="0"/>
        <v>46307</v>
      </c>
      <c r="L14" s="4">
        <f t="shared" si="0"/>
        <v>46314</v>
      </c>
      <c r="M14" s="4">
        <f t="shared" si="0"/>
        <v>46321</v>
      </c>
      <c r="N14" s="4">
        <f t="shared" si="0"/>
        <v>46328</v>
      </c>
      <c r="O14" s="4">
        <f t="shared" si="0"/>
        <v>46335</v>
      </c>
    </row>
    <row r="16" spans="1:15" ht="16.5">
      <c r="A16" s="28" t="s">
        <v>30</v>
      </c>
      <c r="B16" s="28"/>
      <c r="C16" s="28"/>
      <c r="D16" s="28"/>
      <c r="E16" s="28"/>
      <c r="F16" s="28"/>
      <c r="G16" s="28"/>
      <c r="H16" s="28"/>
      <c r="I16" s="28"/>
      <c r="J16" s="28"/>
      <c r="K16" s="28"/>
      <c r="L16" s="28"/>
      <c r="M16" s="28"/>
      <c r="N16" s="28"/>
      <c r="O16" s="28"/>
    </row>
    <row r="17" spans="1:17" ht="26.1" customHeight="1">
      <c r="A17" s="29" t="s">
        <v>31</v>
      </c>
      <c r="B17" s="29"/>
      <c r="C17" s="5">
        <v>60000</v>
      </c>
      <c r="D17" s="5">
        <v>40</v>
      </c>
      <c r="E17" s="5">
        <v>150000</v>
      </c>
      <c r="F17" s="5">
        <v>25700</v>
      </c>
      <c r="G17" s="5">
        <v>28100</v>
      </c>
      <c r="H17" s="5">
        <v>24300</v>
      </c>
      <c r="I17" s="5">
        <v>32500</v>
      </c>
      <c r="J17" s="5">
        <v>30900</v>
      </c>
      <c r="K17" s="5">
        <v>37500</v>
      </c>
      <c r="L17" s="5">
        <v>24200</v>
      </c>
      <c r="M17" s="5">
        <v>37200</v>
      </c>
      <c r="N17" s="5">
        <v>26700</v>
      </c>
      <c r="O17" s="5">
        <v>35800</v>
      </c>
    </row>
    <row r="18" spans="1:17" ht="26.1" customHeight="1">
      <c r="A18" s="29" t="s">
        <v>32</v>
      </c>
      <c r="B18" s="29"/>
      <c r="C18" s="5">
        <v>1500</v>
      </c>
      <c r="D18" s="5">
        <v>1800</v>
      </c>
      <c r="E18" s="5">
        <v>1600</v>
      </c>
      <c r="F18" s="5">
        <v>1400</v>
      </c>
      <c r="G18" s="5">
        <v>1700</v>
      </c>
      <c r="H18" s="5">
        <v>1500</v>
      </c>
      <c r="I18" s="5">
        <v>1900</v>
      </c>
      <c r="J18" s="5">
        <v>1700</v>
      </c>
      <c r="K18" s="5">
        <v>1800</v>
      </c>
      <c r="L18" s="5">
        <v>1600</v>
      </c>
      <c r="M18" s="5">
        <v>1700</v>
      </c>
      <c r="N18" s="5">
        <v>1900</v>
      </c>
      <c r="O18" s="5">
        <v>2000</v>
      </c>
    </row>
    <row r="19" spans="1:17" ht="26.1" customHeight="1">
      <c r="A19" s="29" t="s">
        <v>33</v>
      </c>
      <c r="B19" s="29"/>
      <c r="C19" s="5">
        <v>0</v>
      </c>
      <c r="D19" s="5">
        <v>0</v>
      </c>
      <c r="E19" s="5">
        <v>0</v>
      </c>
      <c r="F19" s="5">
        <v>0</v>
      </c>
      <c r="G19" s="5">
        <v>0</v>
      </c>
      <c r="H19" s="5">
        <v>0</v>
      </c>
      <c r="I19" s="5">
        <v>0</v>
      </c>
      <c r="J19" s="5">
        <v>0</v>
      </c>
      <c r="K19" s="5">
        <v>0</v>
      </c>
      <c r="L19" s="5">
        <v>0</v>
      </c>
      <c r="M19" s="5">
        <v>0</v>
      </c>
      <c r="N19" s="5">
        <v>0</v>
      </c>
      <c r="O19" s="5">
        <v>0</v>
      </c>
    </row>
    <row r="20" spans="1:17" ht="26.1" customHeight="1">
      <c r="A20" s="29" t="s">
        <v>34</v>
      </c>
      <c r="B20" s="29"/>
      <c r="C20" s="5">
        <v>0</v>
      </c>
      <c r="D20" s="5">
        <v>0</v>
      </c>
      <c r="E20" s="5">
        <v>0</v>
      </c>
      <c r="F20" s="5">
        <v>0</v>
      </c>
      <c r="G20" s="5">
        <v>0</v>
      </c>
      <c r="H20" s="5">
        <v>0</v>
      </c>
      <c r="I20" s="5">
        <v>0</v>
      </c>
      <c r="J20" s="5">
        <v>0</v>
      </c>
      <c r="K20" s="5">
        <v>0</v>
      </c>
      <c r="L20" s="5">
        <v>0</v>
      </c>
      <c r="M20" s="5">
        <v>0</v>
      </c>
      <c r="N20" s="5">
        <v>0</v>
      </c>
      <c r="O20" s="5">
        <v>0</v>
      </c>
    </row>
    <row r="21" spans="1:17" ht="26.1" customHeight="1">
      <c r="A21" s="29" t="s">
        <v>35</v>
      </c>
      <c r="B21" s="29"/>
      <c r="C21" s="5">
        <v>500</v>
      </c>
      <c r="D21" s="5">
        <v>0</v>
      </c>
      <c r="E21" s="5">
        <v>0</v>
      </c>
      <c r="F21" s="5">
        <v>500</v>
      </c>
      <c r="G21" s="5">
        <v>0</v>
      </c>
      <c r="H21" s="5">
        <v>0</v>
      </c>
      <c r="I21" s="5">
        <v>0</v>
      </c>
      <c r="J21" s="5">
        <v>0</v>
      </c>
      <c r="K21" s="5">
        <v>500</v>
      </c>
      <c r="L21" s="5">
        <v>0</v>
      </c>
      <c r="M21" s="5">
        <v>0</v>
      </c>
      <c r="N21" s="5">
        <v>0</v>
      </c>
      <c r="O21" s="5">
        <v>0</v>
      </c>
    </row>
    <row r="22" spans="1:17" ht="26.1" customHeight="1">
      <c r="A22" s="30" t="s">
        <v>36</v>
      </c>
      <c r="B22" s="30"/>
      <c r="C22" s="6">
        <f t="shared" ref="C22:O22" si="1">SUM(C17:C21)</f>
        <v>62000</v>
      </c>
      <c r="D22" s="6">
        <f t="shared" si="1"/>
        <v>1840</v>
      </c>
      <c r="E22" s="6">
        <f t="shared" si="1"/>
        <v>151600</v>
      </c>
      <c r="F22" s="6">
        <f t="shared" si="1"/>
        <v>27600</v>
      </c>
      <c r="G22" s="6">
        <f t="shared" si="1"/>
        <v>29800</v>
      </c>
      <c r="H22" s="6">
        <f t="shared" si="1"/>
        <v>25800</v>
      </c>
      <c r="I22" s="6">
        <f t="shared" si="1"/>
        <v>34400</v>
      </c>
      <c r="J22" s="6">
        <f t="shared" si="1"/>
        <v>32600</v>
      </c>
      <c r="K22" s="6">
        <f t="shared" si="1"/>
        <v>39800</v>
      </c>
      <c r="L22" s="6">
        <f t="shared" si="1"/>
        <v>25800</v>
      </c>
      <c r="M22" s="6">
        <f t="shared" si="1"/>
        <v>38900</v>
      </c>
      <c r="N22" s="6">
        <f t="shared" si="1"/>
        <v>28600</v>
      </c>
      <c r="O22" s="6">
        <f t="shared" si="1"/>
        <v>37800</v>
      </c>
    </row>
    <row r="23" spans="1:17" ht="26.1" customHeight="1"/>
    <row r="24" spans="1:17" ht="26.1" customHeight="1">
      <c r="A24" s="28" t="s">
        <v>37</v>
      </c>
      <c r="B24" s="28"/>
      <c r="C24" s="28"/>
      <c r="D24" s="28"/>
      <c r="E24" s="28"/>
      <c r="F24" s="28"/>
      <c r="G24" s="28"/>
      <c r="H24" s="28"/>
      <c r="I24" s="28"/>
      <c r="J24" s="28"/>
      <c r="K24" s="28"/>
      <c r="L24" s="28"/>
      <c r="M24" s="28"/>
      <c r="N24" s="28"/>
      <c r="O24" s="28"/>
    </row>
    <row r="25" spans="1:17" ht="26.1" customHeight="1">
      <c r="A25" s="29" t="s">
        <v>38</v>
      </c>
      <c r="B25" s="29"/>
      <c r="C25" s="5">
        <v>8500</v>
      </c>
      <c r="D25" s="5">
        <v>8500</v>
      </c>
      <c r="E25" s="5">
        <v>8500</v>
      </c>
      <c r="F25" s="5">
        <v>8500</v>
      </c>
      <c r="G25" s="5">
        <v>8500</v>
      </c>
      <c r="H25" s="5">
        <v>8500</v>
      </c>
      <c r="I25" s="5">
        <v>8500</v>
      </c>
      <c r="J25" s="5">
        <v>8500</v>
      </c>
      <c r="K25" s="5">
        <v>8500</v>
      </c>
      <c r="L25" s="5">
        <v>8500</v>
      </c>
      <c r="M25" s="5">
        <v>8500</v>
      </c>
      <c r="N25" s="5">
        <v>8500</v>
      </c>
      <c r="O25" s="5">
        <v>8500</v>
      </c>
    </row>
    <row r="26" spans="1:17" ht="26.1" customHeight="1">
      <c r="A26" s="29" t="s">
        <v>39</v>
      </c>
      <c r="B26" s="29"/>
      <c r="C26" s="5">
        <v>2200</v>
      </c>
      <c r="D26" s="5">
        <v>2200</v>
      </c>
      <c r="E26" s="5">
        <v>2200</v>
      </c>
      <c r="F26" s="5">
        <v>2200</v>
      </c>
      <c r="G26" s="5">
        <v>2200</v>
      </c>
      <c r="H26" s="5">
        <v>2200</v>
      </c>
      <c r="I26" s="5">
        <v>2200</v>
      </c>
      <c r="J26" s="5">
        <v>2200</v>
      </c>
      <c r="K26" s="5">
        <v>2200</v>
      </c>
      <c r="L26" s="5">
        <v>2200</v>
      </c>
      <c r="M26" s="5">
        <v>2200</v>
      </c>
      <c r="N26" s="5">
        <v>2200</v>
      </c>
      <c r="O26" s="5">
        <v>2200</v>
      </c>
    </row>
    <row r="27" spans="1:17" ht="26.1" customHeight="1">
      <c r="A27" s="29" t="s">
        <v>40</v>
      </c>
      <c r="B27" s="29"/>
      <c r="C27" s="5">
        <v>2500</v>
      </c>
      <c r="D27" s="5">
        <v>0</v>
      </c>
      <c r="E27" s="5">
        <v>0</v>
      </c>
      <c r="F27" s="5">
        <v>0</v>
      </c>
      <c r="G27" s="5">
        <v>2500</v>
      </c>
      <c r="H27" s="5">
        <v>0</v>
      </c>
      <c r="I27" s="5">
        <v>0</v>
      </c>
      <c r="J27" s="5">
        <v>0</v>
      </c>
      <c r="K27" s="5">
        <v>2500</v>
      </c>
      <c r="L27" s="5">
        <v>0</v>
      </c>
      <c r="M27" s="5">
        <v>0</v>
      </c>
      <c r="N27" s="5">
        <v>0</v>
      </c>
      <c r="O27" s="5">
        <v>2500</v>
      </c>
    </row>
    <row r="28" spans="1:17" ht="26.1" customHeight="1">
      <c r="A28" s="29" t="s">
        <v>41</v>
      </c>
      <c r="B28" s="29"/>
      <c r="C28" s="5">
        <v>9000</v>
      </c>
      <c r="D28" s="5">
        <v>11000</v>
      </c>
      <c r="E28" s="5">
        <v>15000</v>
      </c>
      <c r="F28" s="5">
        <v>10000</v>
      </c>
      <c r="G28" s="5">
        <v>18000</v>
      </c>
      <c r="H28" s="5">
        <v>12000</v>
      </c>
      <c r="I28" s="5">
        <v>14000</v>
      </c>
      <c r="J28" s="5">
        <v>11000</v>
      </c>
      <c r="K28" s="5">
        <v>16000</v>
      </c>
      <c r="L28" s="5">
        <v>12000</v>
      </c>
      <c r="M28" s="5">
        <v>13000</v>
      </c>
      <c r="N28" s="5">
        <v>17000</v>
      </c>
      <c r="O28" s="5">
        <v>15000</v>
      </c>
    </row>
    <row r="29" spans="1:17" ht="26.1" customHeight="1">
      <c r="A29" s="29" t="s">
        <v>42</v>
      </c>
      <c r="B29" s="29"/>
      <c r="C29" s="5">
        <v>1500</v>
      </c>
      <c r="D29" s="5">
        <v>1500</v>
      </c>
      <c r="E29" s="5">
        <v>1500</v>
      </c>
      <c r="F29" s="5">
        <v>1500</v>
      </c>
      <c r="G29" s="5">
        <v>1500</v>
      </c>
      <c r="H29" s="5">
        <v>1500</v>
      </c>
      <c r="I29" s="5">
        <v>1500</v>
      </c>
      <c r="J29" s="5">
        <v>1500</v>
      </c>
      <c r="K29" s="5">
        <v>1500</v>
      </c>
      <c r="L29" s="5">
        <v>1500</v>
      </c>
      <c r="M29" s="5">
        <v>1500</v>
      </c>
      <c r="N29" s="5">
        <v>1500</v>
      </c>
      <c r="O29" s="5">
        <v>1500</v>
      </c>
    </row>
    <row r="30" spans="1:17" ht="26.1" customHeight="1">
      <c r="A30" s="29" t="s">
        <v>43</v>
      </c>
      <c r="B30" s="29"/>
      <c r="C30" s="5">
        <v>0</v>
      </c>
      <c r="D30" s="5">
        <v>0</v>
      </c>
      <c r="E30" s="5">
        <v>4000</v>
      </c>
      <c r="F30" s="5">
        <v>0</v>
      </c>
      <c r="G30" s="5">
        <v>0</v>
      </c>
      <c r="H30" s="5">
        <v>0</v>
      </c>
      <c r="I30" s="5">
        <v>4500</v>
      </c>
      <c r="J30" s="5">
        <v>0</v>
      </c>
      <c r="K30" s="5">
        <v>0</v>
      </c>
      <c r="L30" s="5">
        <v>0</v>
      </c>
      <c r="M30" s="5">
        <v>5000</v>
      </c>
      <c r="N30" s="5">
        <v>0</v>
      </c>
      <c r="O30" s="5">
        <v>0</v>
      </c>
      <c r="Q30" s="40"/>
    </row>
    <row r="31" spans="1:17" ht="26.1" customHeight="1">
      <c r="A31" s="29" t="s">
        <v>44</v>
      </c>
      <c r="B31" s="29"/>
      <c r="C31" s="5">
        <v>1200</v>
      </c>
      <c r="D31" s="5">
        <v>0</v>
      </c>
      <c r="E31" s="5">
        <v>0</v>
      </c>
      <c r="F31" s="5">
        <v>0</v>
      </c>
      <c r="G31" s="5">
        <v>1200</v>
      </c>
      <c r="H31" s="5">
        <v>0</v>
      </c>
      <c r="I31" s="5">
        <v>0</v>
      </c>
      <c r="J31" s="5">
        <v>0</v>
      </c>
      <c r="K31" s="5">
        <v>1200</v>
      </c>
      <c r="L31" s="5">
        <v>0</v>
      </c>
      <c r="M31" s="5">
        <v>0</v>
      </c>
      <c r="N31" s="5">
        <v>0</v>
      </c>
      <c r="O31" s="5">
        <v>1200</v>
      </c>
    </row>
    <row r="32" spans="1:17" ht="26.1" customHeight="1">
      <c r="A32" s="29" t="s">
        <v>45</v>
      </c>
      <c r="B32" s="29"/>
      <c r="C32" s="5">
        <v>900</v>
      </c>
      <c r="D32" s="5">
        <v>900</v>
      </c>
      <c r="E32" s="5">
        <v>900</v>
      </c>
      <c r="F32" s="5">
        <v>900</v>
      </c>
      <c r="G32" s="5">
        <v>900</v>
      </c>
      <c r="H32" s="5">
        <v>900</v>
      </c>
      <c r="I32" s="5">
        <v>900</v>
      </c>
      <c r="J32" s="5">
        <v>900</v>
      </c>
      <c r="K32" s="5">
        <v>900</v>
      </c>
      <c r="L32" s="5">
        <v>900</v>
      </c>
      <c r="M32" s="5">
        <v>900</v>
      </c>
      <c r="N32" s="5">
        <v>900</v>
      </c>
      <c r="O32" s="5">
        <v>900</v>
      </c>
    </row>
    <row r="33" spans="1:15" ht="26.1" customHeight="1">
      <c r="A33" s="29" t="s">
        <v>46</v>
      </c>
      <c r="B33" s="29"/>
      <c r="C33" s="5">
        <v>0</v>
      </c>
      <c r="D33" s="5">
        <v>0</v>
      </c>
      <c r="E33" s="5">
        <v>0</v>
      </c>
      <c r="F33" s="5">
        <v>0</v>
      </c>
      <c r="G33" s="5">
        <v>0</v>
      </c>
      <c r="H33" s="5">
        <v>0</v>
      </c>
      <c r="I33" s="5">
        <v>5000</v>
      </c>
      <c r="J33" s="5">
        <v>0</v>
      </c>
      <c r="K33" s="5">
        <v>0</v>
      </c>
      <c r="L33" s="5">
        <v>0</v>
      </c>
      <c r="M33" s="5">
        <v>0</v>
      </c>
      <c r="N33" s="5">
        <v>0</v>
      </c>
      <c r="O33" s="5">
        <v>0</v>
      </c>
    </row>
    <row r="34" spans="1:15" ht="26.1" customHeight="1">
      <c r="A34" s="29" t="s">
        <v>47</v>
      </c>
      <c r="B34" s="29"/>
      <c r="C34" s="5">
        <v>1500</v>
      </c>
      <c r="D34" s="5">
        <v>1500</v>
      </c>
      <c r="E34" s="5">
        <v>1500</v>
      </c>
      <c r="F34" s="5">
        <v>1500</v>
      </c>
      <c r="G34" s="5">
        <v>1500</v>
      </c>
      <c r="H34" s="5">
        <v>1500</v>
      </c>
      <c r="I34" s="5">
        <v>1500</v>
      </c>
      <c r="J34" s="5">
        <v>1500</v>
      </c>
      <c r="K34" s="5">
        <v>1500</v>
      </c>
      <c r="L34" s="5">
        <v>1500</v>
      </c>
      <c r="M34" s="5">
        <v>1500</v>
      </c>
      <c r="N34" s="5">
        <v>1500</v>
      </c>
      <c r="O34" s="5">
        <v>1500</v>
      </c>
    </row>
    <row r="35" spans="1:15" ht="26.1" customHeight="1">
      <c r="A35" s="29" t="s">
        <v>48</v>
      </c>
      <c r="B35" s="29"/>
      <c r="C35" s="5">
        <v>1200</v>
      </c>
      <c r="D35" s="5">
        <v>1000</v>
      </c>
      <c r="E35" s="5">
        <v>1300</v>
      </c>
      <c r="F35" s="5">
        <v>1000</v>
      </c>
      <c r="G35" s="5">
        <v>1500</v>
      </c>
      <c r="H35" s="5">
        <v>1200</v>
      </c>
      <c r="I35" s="5">
        <v>1300</v>
      </c>
      <c r="J35" s="5">
        <v>1000</v>
      </c>
      <c r="K35" s="5">
        <v>1500</v>
      </c>
      <c r="L35" s="5">
        <v>1200</v>
      </c>
      <c r="M35" s="5">
        <v>1300</v>
      </c>
      <c r="N35" s="5">
        <v>1000</v>
      </c>
      <c r="O35" s="5">
        <v>1500</v>
      </c>
    </row>
    <row r="36" spans="1:15" ht="26.1" customHeight="1">
      <c r="A36" s="30" t="s">
        <v>49</v>
      </c>
      <c r="B36" s="30"/>
      <c r="C36" s="6">
        <f t="shared" ref="C36:O36" si="2">SUM(C25:C35)</f>
        <v>28500</v>
      </c>
      <c r="D36" s="6">
        <f t="shared" si="2"/>
        <v>26600</v>
      </c>
      <c r="E36" s="6">
        <f t="shared" si="2"/>
        <v>34900</v>
      </c>
      <c r="F36" s="6">
        <f t="shared" si="2"/>
        <v>25600</v>
      </c>
      <c r="G36" s="6">
        <f t="shared" si="2"/>
        <v>37800</v>
      </c>
      <c r="H36" s="6">
        <f t="shared" si="2"/>
        <v>27800</v>
      </c>
      <c r="I36" s="6">
        <f t="shared" si="2"/>
        <v>39400</v>
      </c>
      <c r="J36" s="6">
        <f t="shared" si="2"/>
        <v>26600</v>
      </c>
      <c r="K36" s="6">
        <f t="shared" si="2"/>
        <v>35800</v>
      </c>
      <c r="L36" s="6">
        <f t="shared" si="2"/>
        <v>27800</v>
      </c>
      <c r="M36" s="6">
        <f t="shared" si="2"/>
        <v>33900</v>
      </c>
      <c r="N36" s="6">
        <f t="shared" si="2"/>
        <v>32600</v>
      </c>
      <c r="O36" s="6">
        <f t="shared" si="2"/>
        <v>34800</v>
      </c>
    </row>
    <row r="37" spans="1:15" ht="26.1" customHeight="1"/>
    <row r="38" spans="1:15" ht="26.1" customHeight="1">
      <c r="A38" s="28" t="s">
        <v>50</v>
      </c>
      <c r="B38" s="28"/>
      <c r="C38" s="28"/>
      <c r="D38" s="28"/>
      <c r="E38" s="28"/>
      <c r="F38" s="28"/>
      <c r="G38" s="28"/>
      <c r="H38" s="28"/>
      <c r="I38" s="28"/>
      <c r="J38" s="28"/>
      <c r="K38" s="28"/>
      <c r="L38" s="28"/>
      <c r="M38" s="28"/>
      <c r="N38" s="28"/>
      <c r="O38" s="28"/>
    </row>
    <row r="39" spans="1:15" ht="26.1" customHeight="1">
      <c r="A39" s="29" t="s">
        <v>51</v>
      </c>
      <c r="B39" s="29"/>
      <c r="C39" s="7">
        <f>$C$11</f>
        <v>40000</v>
      </c>
      <c r="D39" s="7">
        <f t="shared" ref="D39:O39" si="3">C41</f>
        <v>73500</v>
      </c>
      <c r="E39" s="7">
        <f t="shared" si="3"/>
        <v>48740</v>
      </c>
      <c r="F39" s="7">
        <f t="shared" si="3"/>
        <v>165440</v>
      </c>
      <c r="G39" s="7">
        <f t="shared" si="3"/>
        <v>167440</v>
      </c>
      <c r="H39" s="7">
        <f t="shared" si="3"/>
        <v>159440</v>
      </c>
      <c r="I39" s="7">
        <f t="shared" si="3"/>
        <v>157440</v>
      </c>
      <c r="J39" s="7">
        <f t="shared" si="3"/>
        <v>152440</v>
      </c>
      <c r="K39" s="7">
        <f t="shared" si="3"/>
        <v>158440</v>
      </c>
      <c r="L39" s="7">
        <v>300000</v>
      </c>
      <c r="M39" s="7">
        <f t="shared" si="3"/>
        <v>298000</v>
      </c>
      <c r="N39" s="7">
        <f t="shared" si="3"/>
        <v>303000</v>
      </c>
      <c r="O39" s="7">
        <f t="shared" si="3"/>
        <v>299000</v>
      </c>
    </row>
    <row r="40" spans="1:15" ht="26.1" customHeight="1">
      <c r="A40" s="29" t="s">
        <v>52</v>
      </c>
      <c r="B40" s="29"/>
      <c r="C40" s="7">
        <f t="shared" ref="C40:O40" si="4">C22-C36</f>
        <v>33500</v>
      </c>
      <c r="D40" s="7">
        <f t="shared" si="4"/>
        <v>-24760</v>
      </c>
      <c r="E40" s="7">
        <f t="shared" si="4"/>
        <v>116700</v>
      </c>
      <c r="F40" s="7">
        <f t="shared" si="4"/>
        <v>2000</v>
      </c>
      <c r="G40" s="7">
        <f t="shared" si="4"/>
        <v>-8000</v>
      </c>
      <c r="H40" s="7">
        <f t="shared" si="4"/>
        <v>-2000</v>
      </c>
      <c r="I40" s="7">
        <f t="shared" si="4"/>
        <v>-5000</v>
      </c>
      <c r="J40" s="7">
        <f t="shared" si="4"/>
        <v>6000</v>
      </c>
      <c r="K40" s="7">
        <f t="shared" si="4"/>
        <v>4000</v>
      </c>
      <c r="L40" s="7">
        <f t="shared" si="4"/>
        <v>-2000</v>
      </c>
      <c r="M40" s="7">
        <f t="shared" si="4"/>
        <v>5000</v>
      </c>
      <c r="N40" s="7">
        <f t="shared" si="4"/>
        <v>-4000</v>
      </c>
      <c r="O40" s="7">
        <f t="shared" si="4"/>
        <v>3000</v>
      </c>
    </row>
    <row r="41" spans="1:15" ht="26.1" customHeight="1">
      <c r="A41" s="29" t="s">
        <v>53</v>
      </c>
      <c r="B41" s="29"/>
      <c r="C41" s="6">
        <f t="shared" ref="C41:O41" si="5">C39+C40</f>
        <v>73500</v>
      </c>
      <c r="D41" s="6">
        <f t="shared" si="5"/>
        <v>48740</v>
      </c>
      <c r="E41" s="6">
        <f t="shared" si="5"/>
        <v>165440</v>
      </c>
      <c r="F41" s="6">
        <f t="shared" si="5"/>
        <v>167440</v>
      </c>
      <c r="G41" s="6">
        <f t="shared" si="5"/>
        <v>159440</v>
      </c>
      <c r="H41" s="6">
        <f t="shared" si="5"/>
        <v>157440</v>
      </c>
      <c r="I41" s="6">
        <f t="shared" si="5"/>
        <v>152440</v>
      </c>
      <c r="J41" s="6">
        <f t="shared" si="5"/>
        <v>158440</v>
      </c>
      <c r="K41" s="6">
        <f t="shared" si="5"/>
        <v>162440</v>
      </c>
      <c r="L41" s="6">
        <f t="shared" si="5"/>
        <v>298000</v>
      </c>
      <c r="M41" s="6">
        <f t="shared" si="5"/>
        <v>303000</v>
      </c>
      <c r="N41" s="6">
        <f t="shared" si="5"/>
        <v>299000</v>
      </c>
      <c r="O41" s="6">
        <f t="shared" si="5"/>
        <v>302000</v>
      </c>
    </row>
    <row r="42" spans="1:15" ht="26.1" customHeight="1">
      <c r="A42" s="29" t="s">
        <v>28</v>
      </c>
      <c r="B42" s="29"/>
      <c r="C42" s="6">
        <f t="shared" ref="C42:O42" si="6">$C$12</f>
        <v>100</v>
      </c>
      <c r="D42" s="6">
        <f t="shared" si="6"/>
        <v>100</v>
      </c>
      <c r="E42" s="6">
        <f t="shared" si="6"/>
        <v>100</v>
      </c>
      <c r="F42" s="6">
        <f t="shared" si="6"/>
        <v>100</v>
      </c>
      <c r="G42" s="6">
        <f t="shared" si="6"/>
        <v>100</v>
      </c>
      <c r="H42" s="6">
        <f t="shared" si="6"/>
        <v>100</v>
      </c>
      <c r="I42" s="6">
        <f t="shared" si="6"/>
        <v>100</v>
      </c>
      <c r="J42" s="6">
        <f t="shared" si="6"/>
        <v>100</v>
      </c>
      <c r="K42" s="6">
        <f t="shared" si="6"/>
        <v>100</v>
      </c>
      <c r="L42" s="6">
        <f t="shared" si="6"/>
        <v>100</v>
      </c>
      <c r="M42" s="6">
        <f t="shared" si="6"/>
        <v>100</v>
      </c>
      <c r="N42" s="6">
        <f t="shared" si="6"/>
        <v>100</v>
      </c>
      <c r="O42" s="6">
        <f t="shared" si="6"/>
        <v>100</v>
      </c>
    </row>
    <row r="43" spans="1:15" ht="26.1" customHeight="1">
      <c r="A43" s="29" t="s">
        <v>54</v>
      </c>
      <c r="B43" s="29"/>
      <c r="C43" s="6">
        <f t="shared" ref="C43:O43" si="7">C41-C42</f>
        <v>73400</v>
      </c>
      <c r="D43" s="6">
        <f t="shared" si="7"/>
        <v>48640</v>
      </c>
      <c r="E43" s="6">
        <f t="shared" si="7"/>
        <v>165340</v>
      </c>
      <c r="F43" s="6">
        <f t="shared" si="7"/>
        <v>167340</v>
      </c>
      <c r="G43" s="6">
        <f t="shared" si="7"/>
        <v>159340</v>
      </c>
      <c r="H43" s="6">
        <f t="shared" si="7"/>
        <v>157340</v>
      </c>
      <c r="I43" s="6">
        <f t="shared" si="7"/>
        <v>152340</v>
      </c>
      <c r="J43" s="6">
        <f t="shared" si="7"/>
        <v>158340</v>
      </c>
      <c r="K43" s="6">
        <f t="shared" si="7"/>
        <v>162340</v>
      </c>
      <c r="L43" s="6">
        <f t="shared" si="7"/>
        <v>297900</v>
      </c>
      <c r="M43" s="6">
        <f t="shared" si="7"/>
        <v>302900</v>
      </c>
      <c r="N43" s="6">
        <f t="shared" si="7"/>
        <v>298900</v>
      </c>
      <c r="O43" s="6">
        <f t="shared" si="7"/>
        <v>301900</v>
      </c>
    </row>
    <row r="44" spans="1:15" ht="26.1" customHeight="1">
      <c r="A44" s="29" t="s">
        <v>55</v>
      </c>
      <c r="B44" s="29"/>
      <c r="C44" s="8" t="str">
        <f t="shared" ref="C44:O44" si="8">IF(C43&lt;0,"ACTION NEEDED","ON TRACK")</f>
        <v>ON TRACK</v>
      </c>
      <c r="D44" s="8" t="str">
        <f t="shared" si="8"/>
        <v>ON TRACK</v>
      </c>
      <c r="E44" s="8" t="str">
        <f t="shared" si="8"/>
        <v>ON TRACK</v>
      </c>
      <c r="F44" s="8" t="str">
        <f t="shared" si="8"/>
        <v>ON TRACK</v>
      </c>
      <c r="G44" s="8" t="str">
        <f t="shared" si="8"/>
        <v>ON TRACK</v>
      </c>
      <c r="H44" s="8" t="str">
        <f t="shared" si="8"/>
        <v>ON TRACK</v>
      </c>
      <c r="I44" s="8" t="str">
        <f t="shared" si="8"/>
        <v>ON TRACK</v>
      </c>
      <c r="J44" s="8" t="str">
        <f t="shared" si="8"/>
        <v>ON TRACK</v>
      </c>
      <c r="K44" s="8" t="str">
        <f t="shared" si="8"/>
        <v>ON TRACK</v>
      </c>
      <c r="L44" s="8" t="str">
        <f t="shared" si="8"/>
        <v>ON TRACK</v>
      </c>
      <c r="M44" s="8" t="str">
        <f t="shared" si="8"/>
        <v>ON TRACK</v>
      </c>
      <c r="N44" s="8" t="str">
        <f t="shared" si="8"/>
        <v>ON TRACK</v>
      </c>
      <c r="O44" s="8" t="str">
        <f t="shared" si="8"/>
        <v>ON TRACK</v>
      </c>
    </row>
    <row r="46" spans="1:15">
      <c r="A46" s="23" t="s">
        <v>56</v>
      </c>
      <c r="B46" s="23"/>
      <c r="C46" s="23"/>
      <c r="D46" s="23"/>
      <c r="E46" s="23"/>
      <c r="F46" s="23"/>
      <c r="G46" s="23"/>
      <c r="H46" s="23"/>
      <c r="I46" s="23"/>
      <c r="J46" s="23"/>
      <c r="K46" s="23"/>
      <c r="L46" s="23"/>
      <c r="M46" s="23"/>
      <c r="N46" s="23"/>
      <c r="O46" s="23"/>
    </row>
    <row r="47" spans="1:15">
      <c r="A47" s="23"/>
      <c r="B47" s="23"/>
      <c r="C47" s="23"/>
      <c r="D47" s="23"/>
      <c r="E47" s="23"/>
      <c r="F47" s="23"/>
      <c r="G47" s="23"/>
      <c r="H47" s="23"/>
      <c r="I47" s="23"/>
      <c r="J47" s="23"/>
      <c r="K47" s="23"/>
      <c r="L47" s="23"/>
      <c r="M47" s="23"/>
      <c r="N47" s="23"/>
      <c r="O47" s="23"/>
    </row>
  </sheetData>
  <mergeCells count="36">
    <mergeCell ref="A42:B42"/>
    <mergeCell ref="A43:B43"/>
    <mergeCell ref="A44:B44"/>
    <mergeCell ref="A46:O47"/>
    <mergeCell ref="C1:O4"/>
    <mergeCell ref="A36:B36"/>
    <mergeCell ref="A38:O38"/>
    <mergeCell ref="A39:B39"/>
    <mergeCell ref="A40:B40"/>
    <mergeCell ref="A41:B41"/>
    <mergeCell ref="A31:B31"/>
    <mergeCell ref="A32:B32"/>
    <mergeCell ref="A33:B33"/>
    <mergeCell ref="A34:B34"/>
    <mergeCell ref="A35:B35"/>
    <mergeCell ref="A26:B26"/>
    <mergeCell ref="A27:B27"/>
    <mergeCell ref="A28:B28"/>
    <mergeCell ref="A29:B29"/>
    <mergeCell ref="A30:B30"/>
    <mergeCell ref="A20:B20"/>
    <mergeCell ref="A21:B21"/>
    <mergeCell ref="A22:B22"/>
    <mergeCell ref="A24:O24"/>
    <mergeCell ref="A25:B25"/>
    <mergeCell ref="A14:B14"/>
    <mergeCell ref="A16:O16"/>
    <mergeCell ref="A17:B17"/>
    <mergeCell ref="A18:B18"/>
    <mergeCell ref="A19:B19"/>
    <mergeCell ref="A6:O7"/>
    <mergeCell ref="A9:C9"/>
    <mergeCell ref="A10:B10"/>
    <mergeCell ref="A11:B11"/>
    <mergeCell ref="A12:B12"/>
    <mergeCell ref="E9:O12"/>
  </mergeCells>
  <conditionalFormatting sqref="C44:O44">
    <cfRule type="expression" dxfId="1" priority="1">
      <formula>C44="ACTION NEEDED"</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0"/>
  <sheetViews>
    <sheetView workbookViewId="0">
      <selection activeCell="J3" sqref="J3"/>
    </sheetView>
  </sheetViews>
  <sheetFormatPr defaultRowHeight="14.25"/>
  <cols>
    <col min="1" max="8" width="18" customWidth="1"/>
  </cols>
  <sheetData>
    <row r="1" spans="1:23" ht="24" customHeight="1">
      <c r="A1" s="11"/>
      <c r="B1" s="11"/>
      <c r="C1" s="25" t="s">
        <v>57</v>
      </c>
      <c r="D1" s="25"/>
      <c r="E1" s="25"/>
      <c r="F1" s="25"/>
      <c r="G1" s="25"/>
      <c r="H1" s="25"/>
    </row>
    <row r="2" spans="1:23" ht="24" customHeight="1">
      <c r="A2" s="11"/>
      <c r="B2" s="11"/>
      <c r="C2" s="25"/>
      <c r="D2" s="25"/>
      <c r="E2" s="25"/>
      <c r="F2" s="25"/>
      <c r="G2" s="25"/>
      <c r="H2" s="25"/>
      <c r="J2" s="9" t="str">
        <f>TEXT('2 13-Week Forecast'!C14,"mmm d")</f>
        <v>Aug 17</v>
      </c>
      <c r="K2" s="9" t="str">
        <f>TEXT('2 13-Week Forecast'!D14,"mmm d")</f>
        <v>Aug 24</v>
      </c>
      <c r="L2" s="9" t="str">
        <f>TEXT('2 13-Week Forecast'!E14,"mmm d")</f>
        <v>Aug 31</v>
      </c>
      <c r="M2" s="9" t="str">
        <f>TEXT('2 13-Week Forecast'!F14,"mmm d")</f>
        <v>Sep 7</v>
      </c>
      <c r="N2" s="9" t="str">
        <f>TEXT('2 13-Week Forecast'!G14,"mmm d")</f>
        <v>Sep 14</v>
      </c>
      <c r="O2" s="9" t="str">
        <f>TEXT('2 13-Week Forecast'!H14,"mmm d")</f>
        <v>Sep 21</v>
      </c>
      <c r="P2" s="9" t="str">
        <f>TEXT('2 13-Week Forecast'!I14,"mmm d")</f>
        <v>Sep 28</v>
      </c>
      <c r="Q2" s="9" t="str">
        <f>TEXT('2 13-Week Forecast'!J14,"mmm d")</f>
        <v>Oct 5</v>
      </c>
      <c r="R2" s="9" t="str">
        <f>TEXT('2 13-Week Forecast'!K14,"mmm d")</f>
        <v>Oct 12</v>
      </c>
      <c r="S2" s="9" t="str">
        <f>TEXT('2 13-Week Forecast'!L14,"mmm d")</f>
        <v>Oct 19</v>
      </c>
      <c r="T2" s="9" t="str">
        <f>TEXT('2 13-Week Forecast'!M14,"mmm d")</f>
        <v>Oct 26</v>
      </c>
      <c r="U2" s="9" t="str">
        <f>TEXT('2 13-Week Forecast'!N14,"mmm d")</f>
        <v>Nov 2</v>
      </c>
      <c r="V2" s="9" t="str">
        <f>TEXT('2 13-Week Forecast'!O14,"mmm d")</f>
        <v>Nov 9</v>
      </c>
      <c r="W2" s="9"/>
    </row>
    <row r="3" spans="1:23" ht="24" customHeight="1">
      <c r="A3" s="11"/>
      <c r="B3" s="11"/>
      <c r="C3" s="25"/>
      <c r="D3" s="25"/>
      <c r="E3" s="25"/>
      <c r="F3" s="25"/>
      <c r="G3" s="25"/>
      <c r="H3" s="25"/>
      <c r="J3" s="10">
        <f>'2 13-Week Forecast'!C41</f>
        <v>73500</v>
      </c>
      <c r="K3" s="10">
        <f>'2 13-Week Forecast'!D41</f>
        <v>48740</v>
      </c>
      <c r="L3" s="10">
        <f>'2 13-Week Forecast'!E41</f>
        <v>165440</v>
      </c>
      <c r="M3" s="10">
        <f>'2 13-Week Forecast'!F41</f>
        <v>167440</v>
      </c>
      <c r="N3" s="10">
        <f>'2 13-Week Forecast'!G41</f>
        <v>159440</v>
      </c>
      <c r="O3" s="10">
        <f>'2 13-Week Forecast'!H41</f>
        <v>157440</v>
      </c>
      <c r="P3" s="10">
        <f>'2 13-Week Forecast'!I41</f>
        <v>152440</v>
      </c>
      <c r="Q3" s="10">
        <f>'2 13-Week Forecast'!J41</f>
        <v>158440</v>
      </c>
      <c r="R3" s="10">
        <f>'2 13-Week Forecast'!K41</f>
        <v>162440</v>
      </c>
      <c r="S3" s="10">
        <f>'2 13-Week Forecast'!L41</f>
        <v>298000</v>
      </c>
      <c r="T3" s="10">
        <f>'2 13-Week Forecast'!M41</f>
        <v>303000</v>
      </c>
      <c r="U3" s="10">
        <f>'2 13-Week Forecast'!N41</f>
        <v>299000</v>
      </c>
      <c r="V3" s="10">
        <f>'2 13-Week Forecast'!O41</f>
        <v>302000</v>
      </c>
      <c r="W3" s="10"/>
    </row>
    <row r="4" spans="1:23" ht="24" customHeight="1">
      <c r="A4" s="11"/>
      <c r="B4" s="11"/>
      <c r="C4" s="25"/>
      <c r="D4" s="25"/>
      <c r="E4" s="25"/>
      <c r="F4" s="25"/>
      <c r="G4" s="25"/>
      <c r="H4" s="25"/>
      <c r="J4" s="10">
        <f>'2 13-Week Forecast'!C42</f>
        <v>100</v>
      </c>
      <c r="K4" s="10">
        <f>'2 13-Week Forecast'!D42</f>
        <v>100</v>
      </c>
      <c r="L4" s="10">
        <f>'2 13-Week Forecast'!E42</f>
        <v>100</v>
      </c>
      <c r="M4" s="10">
        <f>'2 13-Week Forecast'!F42</f>
        <v>100</v>
      </c>
      <c r="N4" s="10">
        <f>'2 13-Week Forecast'!G42</f>
        <v>100</v>
      </c>
      <c r="O4" s="10">
        <f>'2 13-Week Forecast'!H42</f>
        <v>100</v>
      </c>
      <c r="P4" s="10">
        <f>'2 13-Week Forecast'!I42</f>
        <v>100</v>
      </c>
      <c r="Q4" s="10">
        <f>'2 13-Week Forecast'!J42</f>
        <v>100</v>
      </c>
      <c r="R4" s="10">
        <f>'2 13-Week Forecast'!K42</f>
        <v>100</v>
      </c>
      <c r="S4" s="10">
        <f>'2 13-Week Forecast'!L42</f>
        <v>100</v>
      </c>
      <c r="T4" s="10">
        <f>'2 13-Week Forecast'!M42</f>
        <v>100</v>
      </c>
      <c r="U4" s="10">
        <f>'2 13-Week Forecast'!N42</f>
        <v>100</v>
      </c>
      <c r="V4" s="10">
        <f>'2 13-Week Forecast'!O42</f>
        <v>100</v>
      </c>
      <c r="W4" s="10"/>
    </row>
    <row r="5" spans="1:23">
      <c r="A5" s="12"/>
      <c r="B5" s="12"/>
      <c r="C5" s="12"/>
      <c r="D5" s="12"/>
      <c r="E5" s="12"/>
      <c r="F5" s="12"/>
      <c r="G5" s="12"/>
      <c r="H5" s="12"/>
    </row>
    <row r="6" spans="1:23">
      <c r="A6" s="31" t="s">
        <v>58</v>
      </c>
      <c r="B6" s="31"/>
      <c r="C6" s="31"/>
      <c r="D6" s="31"/>
      <c r="E6" s="31"/>
      <c r="F6" s="31"/>
      <c r="G6" s="31"/>
      <c r="H6" s="31"/>
    </row>
    <row r="7" spans="1:23">
      <c r="A7" s="31"/>
      <c r="B7" s="31"/>
      <c r="C7" s="31"/>
      <c r="D7" s="31"/>
      <c r="E7" s="31"/>
      <c r="F7" s="31"/>
      <c r="G7" s="31"/>
      <c r="H7" s="31"/>
    </row>
    <row r="8" spans="1:23">
      <c r="A8" s="31"/>
      <c r="B8" s="31"/>
      <c r="C8" s="31"/>
      <c r="D8" s="31"/>
      <c r="E8" s="31"/>
      <c r="F8" s="31"/>
      <c r="G8" s="31"/>
      <c r="H8" s="31"/>
    </row>
    <row r="9" spans="1:23">
      <c r="A9" s="12"/>
      <c r="B9" s="12"/>
      <c r="C9" s="12"/>
      <c r="D9" s="12"/>
      <c r="E9" s="12"/>
      <c r="F9" s="12"/>
      <c r="G9" s="12"/>
      <c r="H9" s="12"/>
    </row>
    <row r="10" spans="1:23" ht="16.5">
      <c r="A10" s="18" t="s">
        <v>59</v>
      </c>
      <c r="B10" s="18"/>
      <c r="C10" s="18" t="s">
        <v>60</v>
      </c>
      <c r="D10" s="18"/>
      <c r="E10" s="18" t="s">
        <v>61</v>
      </c>
      <c r="F10" s="18"/>
      <c r="G10" s="18" t="s">
        <v>62</v>
      </c>
      <c r="H10" s="18"/>
    </row>
    <row r="11" spans="1:23">
      <c r="A11" s="32">
        <f>'2 13-Week Forecast'!O41</f>
        <v>302000</v>
      </c>
      <c r="B11" s="32"/>
      <c r="C11" s="32">
        <f>MIN('2 13-Week Forecast'!C41:O41)</f>
        <v>48740</v>
      </c>
      <c r="D11" s="32"/>
      <c r="E11" s="33">
        <f>COUNTIF('2 13-Week Forecast'!C43:O43,"&lt;0")</f>
        <v>0</v>
      </c>
      <c r="F11" s="33"/>
      <c r="G11" s="32">
        <f>'2 13-Week Forecast'!O41-'2 13-Week Forecast'!$C$11</f>
        <v>262000</v>
      </c>
      <c r="H11" s="32"/>
    </row>
    <row r="12" spans="1:23">
      <c r="A12" s="32"/>
      <c r="B12" s="32"/>
      <c r="C12" s="32"/>
      <c r="D12" s="32"/>
      <c r="E12" s="33"/>
      <c r="F12" s="33"/>
      <c r="G12" s="32"/>
      <c r="H12" s="32"/>
    </row>
    <row r="13" spans="1:23">
      <c r="A13" s="12"/>
      <c r="B13" s="12"/>
      <c r="C13" s="12"/>
      <c r="D13" s="12"/>
      <c r="E13" s="12"/>
      <c r="F13" s="12"/>
      <c r="G13" s="12"/>
      <c r="H13" s="12"/>
    </row>
    <row r="14" spans="1:23" ht="15.75">
      <c r="A14" s="34" t="s">
        <v>36</v>
      </c>
      <c r="B14" s="34"/>
      <c r="C14" s="34" t="s">
        <v>49</v>
      </c>
      <c r="D14" s="34"/>
      <c r="E14" s="34" t="s">
        <v>63</v>
      </c>
      <c r="F14" s="34"/>
      <c r="G14" s="34" t="s">
        <v>64</v>
      </c>
      <c r="H14" s="34"/>
    </row>
    <row r="15" spans="1:23">
      <c r="A15" s="35">
        <f>SUM('2 13-Week Forecast'!C22:O22)</f>
        <v>536540</v>
      </c>
      <c r="B15" s="35"/>
      <c r="C15" s="35">
        <f>SUM('2 13-Week Forecast'!C36:O36)</f>
        <v>412100</v>
      </c>
      <c r="D15" s="35"/>
      <c r="E15" s="36">
        <f>INDEX('2 13-Week Forecast'!C14:O14,1,MATCH(MIN('2 13-Week Forecast'!C41:O41),'2 13-Week Forecast'!C41:O41,0))</f>
        <v>46258</v>
      </c>
      <c r="F15" s="36"/>
      <c r="G15" s="37" t="str">
        <f>IF(COUNTIF('2 13-Week Forecast'!C43:O43,"&lt;0")&gt;0,"YES","NO")</f>
        <v>NO</v>
      </c>
      <c r="H15" s="37"/>
    </row>
    <row r="16" spans="1:23">
      <c r="A16" s="35"/>
      <c r="B16" s="35"/>
      <c r="C16" s="35"/>
      <c r="D16" s="35"/>
      <c r="E16" s="36"/>
      <c r="F16" s="36"/>
      <c r="G16" s="37"/>
      <c r="H16" s="37"/>
    </row>
    <row r="17" spans="1:8">
      <c r="A17" s="12"/>
      <c r="B17" s="12"/>
      <c r="C17" s="12"/>
      <c r="D17" s="12"/>
      <c r="E17" s="12"/>
      <c r="F17" s="12"/>
      <c r="G17" s="12"/>
      <c r="H17" s="12"/>
    </row>
    <row r="18" spans="1:8">
      <c r="A18" s="38" t="str">
        <f>IF(G15="YES","ACTION NEEDED: Projected cash falls below your minimum target. Review the weeks marked ACTION NEEDED and look at timing of collections, expenses, purchases, or financing before those weeks arrive.","ON TRACK: Projected cash stays at or above your minimum cash target for all 13 weeks.")</f>
        <v>ON TRACK: Projected cash stays at or above your minimum cash target for all 13 weeks.</v>
      </c>
      <c r="B18" s="38"/>
      <c r="C18" s="38"/>
      <c r="D18" s="38"/>
      <c r="E18" s="38"/>
      <c r="F18" s="38"/>
      <c r="G18" s="38"/>
      <c r="H18" s="38"/>
    </row>
    <row r="19" spans="1:8">
      <c r="A19" s="38"/>
      <c r="B19" s="38"/>
      <c r="C19" s="38"/>
      <c r="D19" s="38"/>
      <c r="E19" s="38"/>
      <c r="F19" s="38"/>
      <c r="G19" s="38"/>
      <c r="H19" s="38"/>
    </row>
    <row r="20" spans="1:8">
      <c r="A20" s="38"/>
      <c r="B20" s="38"/>
      <c r="C20" s="38"/>
      <c r="D20" s="38"/>
      <c r="E20" s="38"/>
      <c r="F20" s="38"/>
      <c r="G20" s="38"/>
      <c r="H20" s="38"/>
    </row>
    <row r="21" spans="1:8">
      <c r="A21" s="12"/>
      <c r="B21" s="12"/>
      <c r="C21" s="12"/>
      <c r="D21" s="12"/>
      <c r="E21" s="12"/>
      <c r="F21" s="12"/>
      <c r="G21" s="12"/>
      <c r="H21" s="12"/>
    </row>
    <row r="22" spans="1:8">
      <c r="A22" s="12"/>
      <c r="B22" s="12"/>
      <c r="C22" s="12"/>
      <c r="D22" s="12"/>
      <c r="E22" s="12"/>
      <c r="F22" s="12"/>
      <c r="G22" s="12"/>
      <c r="H22" s="12"/>
    </row>
    <row r="23" spans="1:8">
      <c r="A23" s="12"/>
      <c r="B23" s="12"/>
      <c r="C23" s="12"/>
      <c r="D23" s="12"/>
      <c r="E23" s="12"/>
      <c r="F23" s="12"/>
      <c r="G23" s="12"/>
      <c r="H23" s="12"/>
    </row>
    <row r="24" spans="1:8">
      <c r="A24" s="12"/>
      <c r="B24" s="12"/>
      <c r="C24" s="12"/>
      <c r="D24" s="12"/>
      <c r="E24" s="12"/>
      <c r="F24" s="12"/>
      <c r="G24" s="12"/>
      <c r="H24" s="12"/>
    </row>
    <row r="25" spans="1:8">
      <c r="A25" s="12"/>
      <c r="B25" s="12"/>
      <c r="C25" s="12"/>
      <c r="D25" s="12"/>
      <c r="E25" s="12"/>
      <c r="F25" s="12"/>
      <c r="G25" s="12"/>
      <c r="H25" s="12"/>
    </row>
    <row r="26" spans="1:8">
      <c r="A26" s="12"/>
      <c r="B26" s="12"/>
      <c r="C26" s="12"/>
      <c r="D26" s="12"/>
      <c r="E26" s="12"/>
      <c r="F26" s="12"/>
      <c r="G26" s="12"/>
      <c r="H26" s="12"/>
    </row>
    <row r="27" spans="1:8">
      <c r="A27" s="12"/>
      <c r="B27" s="12"/>
      <c r="C27" s="12"/>
      <c r="D27" s="12"/>
      <c r="E27" s="12"/>
      <c r="F27" s="12"/>
      <c r="G27" s="12"/>
      <c r="H27" s="12"/>
    </row>
    <row r="28" spans="1:8">
      <c r="A28" s="12"/>
      <c r="B28" s="12"/>
      <c r="C28" s="12"/>
      <c r="D28" s="12"/>
      <c r="E28" s="12"/>
      <c r="F28" s="12"/>
      <c r="G28" s="12"/>
      <c r="H28" s="12"/>
    </row>
    <row r="29" spans="1:8">
      <c r="A29" s="12"/>
      <c r="B29" s="12"/>
      <c r="C29" s="12"/>
      <c r="D29" s="12"/>
      <c r="E29" s="12"/>
      <c r="F29" s="12"/>
      <c r="G29" s="12"/>
      <c r="H29" s="12"/>
    </row>
    <row r="30" spans="1:8">
      <c r="A30" s="12"/>
      <c r="B30" s="12"/>
      <c r="C30" s="12"/>
      <c r="D30" s="12"/>
      <c r="E30" s="12"/>
      <c r="F30" s="12"/>
      <c r="G30" s="12"/>
      <c r="H30" s="12"/>
    </row>
    <row r="31" spans="1:8">
      <c r="A31" s="12"/>
      <c r="B31" s="12"/>
      <c r="C31" s="12"/>
      <c r="D31" s="12"/>
      <c r="E31" s="12"/>
      <c r="F31" s="12"/>
      <c r="G31" s="12"/>
      <c r="H31" s="12"/>
    </row>
    <row r="32" spans="1:8">
      <c r="A32" s="12"/>
      <c r="B32" s="12"/>
      <c r="C32" s="12"/>
      <c r="D32" s="12"/>
      <c r="E32" s="12"/>
      <c r="F32" s="12"/>
      <c r="G32" s="12"/>
      <c r="H32" s="12"/>
    </row>
    <row r="33" spans="1:8">
      <c r="A33" s="12"/>
      <c r="B33" s="12"/>
      <c r="C33" s="12"/>
      <c r="D33" s="12"/>
      <c r="E33" s="12"/>
      <c r="F33" s="12"/>
      <c r="G33" s="12"/>
      <c r="H33" s="12"/>
    </row>
    <row r="34" spans="1:8">
      <c r="A34" s="12"/>
      <c r="B34" s="12"/>
      <c r="C34" s="12"/>
      <c r="D34" s="12"/>
      <c r="E34" s="12"/>
      <c r="F34" s="12"/>
      <c r="G34" s="12"/>
      <c r="H34" s="12"/>
    </row>
    <row r="35" spans="1:8">
      <c r="A35" s="12"/>
      <c r="B35" s="12"/>
      <c r="C35" s="12"/>
      <c r="D35" s="12"/>
      <c r="E35" s="12"/>
      <c r="F35" s="12"/>
      <c r="G35" s="12"/>
      <c r="H35" s="12"/>
    </row>
    <row r="36" spans="1:8">
      <c r="A36" s="12"/>
      <c r="B36" s="12"/>
      <c r="C36" s="12"/>
      <c r="D36" s="12"/>
      <c r="E36" s="12"/>
      <c r="F36" s="12"/>
      <c r="G36" s="12"/>
      <c r="H36" s="12"/>
    </row>
    <row r="37" spans="1:8">
      <c r="A37" s="12"/>
      <c r="B37" s="12"/>
      <c r="C37" s="12"/>
      <c r="D37" s="12"/>
      <c r="E37" s="12"/>
      <c r="F37" s="12"/>
      <c r="G37" s="12"/>
      <c r="H37" s="12"/>
    </row>
    <row r="38" spans="1:8">
      <c r="A38" s="12"/>
      <c r="B38" s="12"/>
      <c r="C38" s="12"/>
      <c r="D38" s="12"/>
      <c r="E38" s="12"/>
      <c r="F38" s="12"/>
      <c r="G38" s="12"/>
      <c r="H38" s="12"/>
    </row>
    <row r="39" spans="1:8">
      <c r="A39" s="12"/>
      <c r="B39" s="12"/>
      <c r="C39" s="12"/>
      <c r="D39" s="12"/>
      <c r="E39" s="12"/>
      <c r="F39" s="12"/>
      <c r="G39" s="12"/>
      <c r="H39" s="12"/>
    </row>
    <row r="40" spans="1:8" ht="15.75">
      <c r="A40" s="39" t="s">
        <v>65</v>
      </c>
      <c r="B40" s="39"/>
      <c r="C40" s="39"/>
      <c r="D40" s="39"/>
      <c r="E40" s="39"/>
      <c r="F40" s="39"/>
      <c r="G40" s="39"/>
      <c r="H40" s="39"/>
    </row>
  </sheetData>
  <mergeCells count="20">
    <mergeCell ref="G14:H14"/>
    <mergeCell ref="G15:H16"/>
    <mergeCell ref="A18:H20"/>
    <mergeCell ref="A40:H40"/>
    <mergeCell ref="C1:H4"/>
    <mergeCell ref="A14:B14"/>
    <mergeCell ref="A15:B16"/>
    <mergeCell ref="C14:D14"/>
    <mergeCell ref="C15:D16"/>
    <mergeCell ref="E14:F14"/>
    <mergeCell ref="E15:F16"/>
    <mergeCell ref="A6:H8"/>
    <mergeCell ref="A10:B10"/>
    <mergeCell ref="A11:B12"/>
    <mergeCell ref="C10:D10"/>
    <mergeCell ref="C11:D12"/>
    <mergeCell ref="E10:F10"/>
    <mergeCell ref="E11:F12"/>
    <mergeCell ref="G10:H10"/>
    <mergeCell ref="G11:H12"/>
  </mergeCells>
  <conditionalFormatting sqref="A18:H20">
    <cfRule type="expression" dxfId="0" priority="1">
      <formula>G15="YES"</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Start Here</vt:lpstr>
      <vt:lpstr>2 13-Week Forecast</vt:lpstr>
      <vt:lpstr>3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Franklin</dc:creator>
  <cp:lastModifiedBy>Ana Franklin</cp:lastModifiedBy>
  <dcterms:created xsi:type="dcterms:W3CDTF">2026-08-16T01:21:53Z</dcterms:created>
  <dcterms:modified xsi:type="dcterms:W3CDTF">2026-08-16T01:27:35Z</dcterms:modified>
</cp:coreProperties>
</file>